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filterPrivacy="1" codeName="ThisWorkbook"/>
  <bookViews>
    <workbookView xWindow="0" yWindow="0" windowWidth="22260" windowHeight="12645" xr2:uid="{00000000-000D-0000-FFFF-FFFF00000000}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D20" i="1" l="1"/>
  <c r="B20" i="1"/>
  <c r="D15" i="1" l="1"/>
  <c r="N20" i="1" l="1"/>
  <c r="D30" i="1"/>
  <c r="N19" i="1"/>
  <c r="D27" i="1"/>
  <c r="D25" i="1"/>
  <c r="D21" i="1"/>
  <c r="D19" i="1"/>
  <c r="D18" i="1"/>
  <c r="D17" i="1"/>
  <c r="D16" i="1"/>
  <c r="AB24" i="1"/>
  <c r="D24" i="1"/>
  <c r="D14" i="1"/>
  <c r="B21" i="1"/>
  <c r="B19" i="1"/>
  <c r="B18" i="1"/>
  <c r="B17" i="1"/>
  <c r="N27" i="1"/>
  <c r="B16" i="1"/>
  <c r="B15" i="1"/>
  <c r="N25" i="1"/>
  <c r="B25" i="1"/>
  <c r="N15" i="1" l="1"/>
  <c r="P25" i="1"/>
  <c r="Z28" i="1"/>
  <c r="AB28" i="1" s="1"/>
  <c r="Z27" i="1"/>
  <c r="Z29" i="1"/>
  <c r="AB29" i="1"/>
  <c r="Z26" i="1"/>
  <c r="Z25" i="1"/>
  <c r="Z24" i="1"/>
  <c r="P27" i="1"/>
  <c r="B26" i="1"/>
  <c r="D26" i="1" s="1"/>
  <c r="AB27" i="1" l="1"/>
  <c r="N17" i="1"/>
  <c r="N31" i="1"/>
  <c r="N30" i="1"/>
  <c r="N29" i="1"/>
  <c r="N28" i="1"/>
  <c r="N26" i="1"/>
  <c r="N24" i="1"/>
  <c r="N14" i="1" s="1"/>
  <c r="B30" i="1"/>
  <c r="B29" i="1"/>
  <c r="B27" i="1"/>
  <c r="B28" i="1"/>
  <c r="D28" i="1"/>
  <c r="B24" i="1"/>
  <c r="P31" i="1" l="1"/>
  <c r="N21" i="1"/>
  <c r="N18" i="1"/>
  <c r="P28" i="1"/>
  <c r="P26" i="1"/>
  <c r="N16" i="1"/>
  <c r="P24" i="1"/>
</calcChain>
</file>

<file path=xl/sharedStrings.xml><?xml version="1.0" encoding="utf-8"?>
<sst xmlns="http://schemas.openxmlformats.org/spreadsheetml/2006/main" count="396" uniqueCount="324">
  <si>
    <t>E</t>
  </si>
  <si>
    <t>CE</t>
  </si>
  <si>
    <t>L2</t>
  </si>
  <si>
    <t>C2</t>
  </si>
  <si>
    <t>W</t>
  </si>
  <si>
    <t>N2</t>
  </si>
  <si>
    <t>S2</t>
  </si>
  <si>
    <t>S</t>
  </si>
  <si>
    <t>A</t>
  </si>
  <si>
    <t>P</t>
  </si>
  <si>
    <t>D</t>
  </si>
  <si>
    <t>K</t>
  </si>
  <si>
    <t>w</t>
  </si>
  <si>
    <t>SE</t>
  </si>
  <si>
    <t>L</t>
  </si>
  <si>
    <t>LE</t>
  </si>
  <si>
    <t>P2</t>
  </si>
  <si>
    <t>VISHAY</t>
  </si>
  <si>
    <t>Open-faced cast polyimide backing</t>
  </si>
  <si>
    <t>Thin, flexible gages with a cast polyimide backing and encapsulation featuring large, rugged, copper-coated solder tabs. This construction provides optimum capability for direct leadwire attachment</t>
  </si>
  <si>
    <t>Thin, laminated, polyimide-film backing featuring encapsulated grids with leadwire cables</t>
  </si>
  <si>
    <t>Thin, laminated, polyimide-film backing featuring encapsulated grids with preattached leadwire ribbons</t>
  </si>
  <si>
    <t>Fully encapsulated, glass-fiber-reinforced epoxy phenolic resin. High endurance leadwires</t>
  </si>
  <si>
    <t>The "N2" matrix provides an open faced gage on a thin, high-perfomrance laminated polyimide film backing</t>
  </si>
  <si>
    <t>Gage grid ans solder tabs fully encapsulated in a thin, flexible, laminated polyimide film. Provided with large [0,030 in (0,75mm)] solder pads for ease of leadwire attachment</t>
  </si>
  <si>
    <t>Full encapsulation identical to the W matrix, but with solder dot connections instead of leadwires</t>
  </si>
  <si>
    <t xml:space="preserve"> </t>
  </si>
  <si>
    <t>Annealed Constantan</t>
  </si>
  <si>
    <t>Isoelastic alloy</t>
  </si>
  <si>
    <t>Nickel-chromium alloy (similar to Karma)</t>
  </si>
  <si>
    <t>Integral printed circuit terminal polyimide encapsulation</t>
  </si>
  <si>
    <t>Polyimide encapsulation, leaving a portion of solder tab exposed</t>
  </si>
  <si>
    <t>Solder dots plus polyimide encapsulation</t>
  </si>
  <si>
    <t>Preattached, soft, formable copper leads</t>
  </si>
  <si>
    <t>Leads plus polyimide encapsulation</t>
  </si>
  <si>
    <t>Preattached leadwires cables and encapsulation</t>
  </si>
  <si>
    <t>Preattached leadwire cables for CEA-Series gages</t>
  </si>
  <si>
    <t>00</t>
  </si>
  <si>
    <t>03</t>
  </si>
  <si>
    <t>05</t>
  </si>
  <si>
    <t>06</t>
  </si>
  <si>
    <t>09</t>
  </si>
  <si>
    <t>13</t>
  </si>
  <si>
    <t>15</t>
  </si>
  <si>
    <t>Invar, Fe-Ni alloy, Quartz, fused Titanium Silicate, polycrystalline</t>
  </si>
  <si>
    <t>Alumina, fired Molybdenum pure, Tungsten pure, Zirconium pure</t>
  </si>
  <si>
    <t>Glass, Soda-Lime-Silica Stainless Steel, Ferritic (410) Titanium pure, Titanium alloy, 6AI-4V</t>
  </si>
  <si>
    <t>Beryllium pure, Cast Iron, grey Inconel, Ni-Cr-Fe alloy Incolen X, Ni-Cr-Fe alloy Monel, Ni-Cu alloy Nickel-A, Cu-Zn-Ni alloy Steel alloy, 4340 Steel, Carbon, 1008, 1018 Steel, Stainless, Age Hardenable (17-4PH) Steel Stainless, Age Hardenable (17-7PH) Steel Stainless, Age Hardenable (PH15-7Mo)</t>
  </si>
  <si>
    <t>Beryllium Copper, Cu 75, BE 25, Bronze, Phosphor, Cu 90, Sn 10 Copper pure, Steel Stainless Austenitic (304), Steel Stainless Austenitic (310), Steel Stainless Austenitic (316)</t>
  </si>
  <si>
    <t>Aluminum alloy, 2024-T4, 7075 T6, Brass, Cartridge, Cu 70-Zn 30 Tin pure</t>
  </si>
  <si>
    <t>Magnesium alloy, AZ-318</t>
  </si>
  <si>
    <t>062</t>
  </si>
  <si>
    <t>125</t>
  </si>
  <si>
    <t>250</t>
  </si>
  <si>
    <t>500</t>
  </si>
  <si>
    <t>Geometry</t>
  </si>
  <si>
    <t>3,18 mm</t>
  </si>
  <si>
    <t>1,57 mm</t>
  </si>
  <si>
    <t>6,35 mm</t>
  </si>
  <si>
    <t>12,70 mm</t>
  </si>
  <si>
    <t>HBM</t>
  </si>
  <si>
    <t>1</t>
  </si>
  <si>
    <t>Standard</t>
  </si>
  <si>
    <t>with freely configurable connection cables</t>
  </si>
  <si>
    <t>X</t>
  </si>
  <si>
    <t>R</t>
  </si>
  <si>
    <t>V</t>
  </si>
  <si>
    <t>M</t>
  </si>
  <si>
    <t>one measuring grid, linear SG</t>
  </si>
  <si>
    <t>two measuring grids, measuring grid direction: parallel</t>
  </si>
  <si>
    <t>two measuring grids, measuring grid direction: T or X-shaped, offset by 90°</t>
  </si>
  <si>
    <t>three measurung grids, rosettes</t>
  </si>
  <si>
    <t>4 measuring grids, full bridge SG</t>
  </si>
  <si>
    <t>full bridge SG as diaphragm rosette</t>
  </si>
  <si>
    <t>SG chains for determining strain gradients</t>
  </si>
  <si>
    <t>Carrier and cover: Glas-fiber reinforced phenolic resin/ Measuring grid foil: Constantan</t>
  </si>
  <si>
    <t>Carrier and cover: Polyimide/ Measuring grid foil Chromium/nickel alloy</t>
  </si>
  <si>
    <t>Carrier and cover:  Polyimide/ Measuring grid foil Constantan</t>
  </si>
  <si>
    <t>Carrier : Polyimide/ Measuring grid foil: Constantan, Molded with special plastic material, 3m stranded wire as standard</t>
  </si>
  <si>
    <t>Layout of grid, type ans position of the connections</t>
  </si>
  <si>
    <t>C</t>
  </si>
  <si>
    <t>Y</t>
  </si>
  <si>
    <t>G</t>
  </si>
  <si>
    <t>Measuring grid length in mm</t>
  </si>
  <si>
    <t>Z</t>
  </si>
  <si>
    <t>Application aid</t>
  </si>
  <si>
    <t>Four wire connection</t>
  </si>
  <si>
    <t>Two wire connection</t>
  </si>
  <si>
    <t>KYOWA</t>
  </si>
  <si>
    <t>KFG</t>
  </si>
  <si>
    <t>KFGT</t>
  </si>
  <si>
    <t>KFR</t>
  </si>
  <si>
    <t>KFW</t>
  </si>
  <si>
    <t>KFWS</t>
  </si>
  <si>
    <t>KCW</t>
  </si>
  <si>
    <t>KM</t>
  </si>
  <si>
    <t>KMC</t>
  </si>
  <si>
    <t>KFRP</t>
  </si>
  <si>
    <t>KFRS</t>
  </si>
  <si>
    <t>KFP</t>
  </si>
  <si>
    <t>KFML</t>
  </si>
  <si>
    <t>KSP</t>
  </si>
  <si>
    <t>KSN</t>
  </si>
  <si>
    <t>KSPH</t>
  </si>
  <si>
    <t>KSPL</t>
  </si>
  <si>
    <t>KHCX</t>
  </si>
  <si>
    <t>KHCV</t>
  </si>
  <si>
    <t>KHCR</t>
  </si>
  <si>
    <t>KHCS</t>
  </si>
  <si>
    <t>KHCM</t>
  </si>
  <si>
    <t>KHC</t>
  </si>
  <si>
    <t>KFU</t>
  </si>
  <si>
    <t>KH</t>
  </si>
  <si>
    <t>KFH</t>
  </si>
  <si>
    <t>KFL</t>
  </si>
  <si>
    <t>KFEM</t>
  </si>
  <si>
    <t>KFEL</t>
  </si>
  <si>
    <t>KFN</t>
  </si>
  <si>
    <t>KFS</t>
  </si>
  <si>
    <t>KFF</t>
  </si>
  <si>
    <t>KCH</t>
  </si>
  <si>
    <t>KMP</t>
  </si>
  <si>
    <t>KV</t>
  </si>
  <si>
    <t>Crack gage</t>
  </si>
  <si>
    <t>Embedded foil strain gage for plastics</t>
  </si>
  <si>
    <t>General-purpose foil strain gage</t>
  </si>
  <si>
    <t>Foil strain gage with temperature sensor</t>
  </si>
  <si>
    <t>Foil strain gage</t>
  </si>
  <si>
    <t>Waterproof foil strain gage</t>
  </si>
  <si>
    <t>Small waterproof foil strain gage</t>
  </si>
  <si>
    <t>Weldable waterproof foil strain gage</t>
  </si>
  <si>
    <t>KC</t>
  </si>
  <si>
    <t>Wire strain gage</t>
  </si>
  <si>
    <t>Embedded foil straingage for concrete</t>
  </si>
  <si>
    <t>Embedded wire strain gage for concrete</t>
  </si>
  <si>
    <t>Foil strain gage for composite materials</t>
  </si>
  <si>
    <t>Foil strain gage for printed boards</t>
  </si>
  <si>
    <t>Foil strain gage for plastics</t>
  </si>
  <si>
    <t>Foil strain gage for low-elasticity materials</t>
  </si>
  <si>
    <t>Semiconductor strain gage</t>
  </si>
  <si>
    <t>Self-temperature-compensation semiconductor strain gage</t>
  </si>
  <si>
    <t>High-output semiconductor strain gage</t>
  </si>
  <si>
    <t>Ultralinear semiconductor strain gage</t>
  </si>
  <si>
    <t>Encapsulated strain gage</t>
  </si>
  <si>
    <t>High-temperature foil strain gage</t>
  </si>
  <si>
    <t>Weldable high-temp foil strain gage</t>
  </si>
  <si>
    <t>Low-temperature foil strain gage</t>
  </si>
  <si>
    <t>Ultrahigh-elongation foil strain gage</t>
  </si>
  <si>
    <t>High-elongation foil strain gage</t>
  </si>
  <si>
    <t>Noninductive foil strain gage</t>
  </si>
  <si>
    <t>Shielded foils strain gage</t>
  </si>
  <si>
    <t>Foil bending strain gage</t>
  </si>
  <si>
    <t>Foil strain gage with protector</t>
  </si>
  <si>
    <t>Gage length (mm)</t>
  </si>
  <si>
    <t>Resistance (ohms)</t>
  </si>
  <si>
    <t>Gage pattern</t>
  </si>
  <si>
    <t>Uniaxial (for KFS)</t>
  </si>
  <si>
    <t>Uniaxial, leads at cone end (KC, KTB gages)</t>
  </si>
  <si>
    <t>J1</t>
  </si>
  <si>
    <t>A1</t>
  </si>
  <si>
    <t>Type and length od leadwire cable options</t>
  </si>
  <si>
    <t>Composite materials such as CFRP, Amber, Diamond</t>
  </si>
  <si>
    <t>Composite materials such as GFRP, Silicon, Sulfur</t>
  </si>
  <si>
    <t>Composite materials such as GFRP, Tunsten, Lumber, Molybdenum, Zirconium, Kobar</t>
  </si>
  <si>
    <t>Composite materials such as GFRP, Tantalum</t>
  </si>
  <si>
    <t>Composite materials such as CFRP, GFRP, Titanium alloy, Platinum, Soda-lime glass</t>
  </si>
  <si>
    <t>Common steel, SUS631, SUS630, Cast iron, Nickel-molybdenum steel, Beryllim, Inconel X</t>
  </si>
  <si>
    <t>Corrosion and hest resistant alloys such as NCF, Nickel, Printed board</t>
  </si>
  <si>
    <t>Stainless steel SUS340, Beryllum steel, Copper</t>
  </si>
  <si>
    <t>2014-T4 aluminum, Brass, Tin, 2024-T4 aluminum</t>
  </si>
  <si>
    <t>Magnesium alloy, Composite material, GFRP</t>
  </si>
  <si>
    <t>Acrylic resin, Polycarbonate</t>
  </si>
  <si>
    <t>Applicable linear expansion coefficient</t>
  </si>
  <si>
    <t>Series designation</t>
  </si>
  <si>
    <t>Carrier Matrix</t>
  </si>
  <si>
    <t>Foil alloy</t>
  </si>
  <si>
    <t>Self-temperature-compensation</t>
  </si>
  <si>
    <t>Grid and tab geometry</t>
  </si>
  <si>
    <t>Optional feature</t>
  </si>
  <si>
    <t>Active gage length</t>
  </si>
  <si>
    <t>Standard or configurable</t>
  </si>
  <si>
    <t>Number of measuring grids and their relative position to each other</t>
  </si>
  <si>
    <t>SG series</t>
  </si>
  <si>
    <t>Layout of grids, type and position of the connections</t>
  </si>
  <si>
    <t>Material to which the SG temperature response is matched</t>
  </si>
  <si>
    <t>Measuring grid length (mm)</t>
  </si>
  <si>
    <t>Options</t>
  </si>
  <si>
    <t>-</t>
  </si>
  <si>
    <t>/</t>
  </si>
  <si>
    <t>attention</t>
  </si>
  <si>
    <t>3</t>
  </si>
  <si>
    <t>5</t>
  </si>
  <si>
    <t>6</t>
  </si>
  <si>
    <t>7</t>
  </si>
  <si>
    <t>8</t>
  </si>
  <si>
    <t>9</t>
  </si>
  <si>
    <t>C1</t>
  </si>
  <si>
    <t>11</t>
  </si>
  <si>
    <t>16</t>
  </si>
  <si>
    <t>23</t>
  </si>
  <si>
    <t>27</t>
  </si>
  <si>
    <t>65</t>
  </si>
  <si>
    <t>C3</t>
  </si>
  <si>
    <t>C9</t>
  </si>
  <si>
    <t>C11</t>
  </si>
  <si>
    <t>C12</t>
  </si>
  <si>
    <t>C15</t>
  </si>
  <si>
    <t>C16</t>
  </si>
  <si>
    <t>C20</t>
  </si>
  <si>
    <t>D1</t>
  </si>
  <si>
    <t>D2</t>
  </si>
  <si>
    <t>D3</t>
  </si>
  <si>
    <t>D4</t>
  </si>
  <si>
    <t>D6</t>
  </si>
  <si>
    <t>D9</t>
  </si>
  <si>
    <t>D16</t>
  </si>
  <si>
    <t>D17</t>
  </si>
  <si>
    <t>D19</t>
  </si>
  <si>
    <t>D20</t>
  </si>
  <si>
    <t>D22</t>
  </si>
  <si>
    <t>D25</t>
  </si>
  <si>
    <t>D28</t>
  </si>
  <si>
    <t>D29</t>
  </si>
  <si>
    <t>D30</t>
  </si>
  <si>
    <t>D31</t>
  </si>
  <si>
    <t>D34</t>
  </si>
  <si>
    <t>D35</t>
  </si>
  <si>
    <t>D39</t>
  </si>
  <si>
    <t>E3</t>
  </si>
  <si>
    <t>E4</t>
  </si>
  <si>
    <t>E5</t>
  </si>
  <si>
    <t>F2</t>
  </si>
  <si>
    <t>F3</t>
  </si>
  <si>
    <t>G4</t>
  </si>
  <si>
    <t>G8</t>
  </si>
  <si>
    <t>G9</t>
  </si>
  <si>
    <t>G10</t>
  </si>
  <si>
    <t>G12</t>
  </si>
  <si>
    <t>G13</t>
  </si>
  <si>
    <t>G15</t>
  </si>
  <si>
    <t>G16</t>
  </si>
  <si>
    <t>G17</t>
  </si>
  <si>
    <t>H1</t>
  </si>
  <si>
    <t>H2</t>
  </si>
  <si>
    <t>H3</t>
  </si>
  <si>
    <t>H4</t>
  </si>
  <si>
    <t>Uniaxial, leads at cone end (foil gage)</t>
  </si>
  <si>
    <t>Uniaxial 90, lead at both ends</t>
  </si>
  <si>
    <t>Uniaxial 0, lead at both ends</t>
  </si>
  <si>
    <t>Uniaxial, 2-element, 1 mm thick (KFF gage)</t>
  </si>
  <si>
    <t>Uniaxial, 2-element, 2 mm thick (KFF gage)</t>
  </si>
  <si>
    <t>Uniaxial right 45, for shearing strain, leads at one end</t>
  </si>
  <si>
    <t>Uniaxial left 45, for shearing strain, leads at one end</t>
  </si>
  <si>
    <t>Uniaxial, leads at a side (for bolt axials tension)</t>
  </si>
  <si>
    <t>Biaxial 0/90, lead at both ends</t>
  </si>
  <si>
    <t>Biaxial 0/90, lead at both ends (for torque)</t>
  </si>
  <si>
    <t>Triaxial 0/90/45, lead at both ends, plane arrangement</t>
  </si>
  <si>
    <t>Triaxial 0/120/240, plane arrangement</t>
  </si>
  <si>
    <t>Quadriaxial 0/30/90/150</t>
  </si>
  <si>
    <t>Uniaxial 5-element 90</t>
  </si>
  <si>
    <t>Biaxial 0/90 stacked rosette, round base</t>
  </si>
  <si>
    <t>Triaxial 0/90/45 stacked rosette, round base</t>
  </si>
  <si>
    <t>Uniaxial 5-element 0</t>
  </si>
  <si>
    <t>Biaxial 0/90 (KFN gage)</t>
  </si>
  <si>
    <t>Triaxial 0/90/45, plane arrangement</t>
  </si>
  <si>
    <t>Triaxial 0/135/90, plane arrangement (for boring)</t>
  </si>
  <si>
    <t>Biaxial 0/90, leads at one end, plane arrangement</t>
  </si>
  <si>
    <t>Biaxial 0/90, leads at one end (for torque)</t>
  </si>
  <si>
    <t>Biaxial 0/90, plane arrangement</t>
  </si>
  <si>
    <t>Triaxial 0/90/45, leads at one end, plane arrangement</t>
  </si>
  <si>
    <t>Biaxial 5-element 0/90</t>
  </si>
  <si>
    <t>Uniaxial, lead at both ends (semiconductor gage)</t>
  </si>
  <si>
    <t>Uniaxial, leads at one end (semiconductor gage)</t>
  </si>
  <si>
    <t>Uniaxial, leads at one end (KFN gage)</t>
  </si>
  <si>
    <t>Uniaxial, lead at both ends with no base (semiconductor gage)</t>
  </si>
  <si>
    <t>Uniaxial 2-element (semiconductor gage)</t>
  </si>
  <si>
    <t>Biaxial 0/90 (semiconductor gage)</t>
  </si>
  <si>
    <t>Uniaxial, leads at one end (KH-G4)</t>
  </si>
  <si>
    <t>Uniaxial active/dummy 2-element, Inconel (for KHC)</t>
  </si>
  <si>
    <t>Uniaxial active/dummy 2-element, SUS (for KHC)</t>
  </si>
  <si>
    <t>Uniaxial (for KCW)</t>
  </si>
  <si>
    <t>Uniaxial active/dummy 2-element (for KHCS)</t>
  </si>
  <si>
    <t>Uniaxial active/dummy 2-element (for KHCX)</t>
  </si>
  <si>
    <t>Uniaxial active/dummy 2-element (for KHCM)</t>
  </si>
  <si>
    <t>Uniaxial active/dummy 2-element (for KHCR)</t>
  </si>
  <si>
    <t>Uniaxial active 1-element (for KHCV)</t>
  </si>
  <si>
    <t>Uniaxial (for KM-30)</t>
  </si>
  <si>
    <t>Uniaxial (for KM-120)</t>
  </si>
  <si>
    <t>Uniaxial (for KMC)</t>
  </si>
  <si>
    <t>Uniaxial with T thermocouple (for KMC)</t>
  </si>
  <si>
    <t>Reference:</t>
  </si>
  <si>
    <t>Ferritic steel</t>
  </si>
  <si>
    <t>Aluminium</t>
  </si>
  <si>
    <t>Austenitic steel</t>
  </si>
  <si>
    <t>Quarz glass / composite</t>
  </si>
  <si>
    <t>Titanium / gray cast iron</t>
  </si>
  <si>
    <t>Plastic material</t>
  </si>
  <si>
    <t>Molybdenum</t>
  </si>
  <si>
    <t>Constantan alloy in self-temperature-compensated form</t>
  </si>
  <si>
    <t>015</t>
  </si>
  <si>
    <t>031</t>
  </si>
  <si>
    <t>060</t>
  </si>
  <si>
    <t>187</t>
  </si>
  <si>
    <t>375</t>
  </si>
  <si>
    <t>0,38 mm</t>
  </si>
  <si>
    <t>0,79 mm</t>
  </si>
  <si>
    <t>032</t>
  </si>
  <si>
    <t>0,81 mm</t>
  </si>
  <si>
    <t>1,52 mm each section</t>
  </si>
  <si>
    <t>4,75 mm</t>
  </si>
  <si>
    <t>9,53 mm</t>
  </si>
  <si>
    <t>10C</t>
  </si>
  <si>
    <t>20C</t>
  </si>
  <si>
    <t>25,40 mm</t>
  </si>
  <si>
    <t>50,80 mm</t>
  </si>
  <si>
    <t>1,0 mm each section</t>
  </si>
  <si>
    <r>
      <t>Ask us for details :</t>
    </r>
    <r>
      <rPr>
        <sz val="11"/>
        <color rgb="FF0070C0"/>
        <rFont val="Calibri"/>
        <family val="2"/>
        <scheme val="minor"/>
      </rPr>
      <t xml:space="preserve"> contact@prescamex.fr</t>
    </r>
  </si>
  <si>
    <r>
      <t xml:space="preserve">Ask us for details : </t>
    </r>
    <r>
      <rPr>
        <sz val="11"/>
        <color rgb="FF0070C0"/>
        <rFont val="Calibri"/>
        <family val="2"/>
        <scheme val="minor"/>
      </rPr>
      <t>contact@prescamex.fr</t>
    </r>
  </si>
  <si>
    <t>Measuring grid resistance (ohms)</t>
  </si>
  <si>
    <t>Example:</t>
  </si>
  <si>
    <t>CEA</t>
  </si>
  <si>
    <t>125UN</t>
  </si>
  <si>
    <t>N30C3</t>
  </si>
  <si>
    <t>DY41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</si>
</sst>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Arial Unicode MS"/>
      <family val="2"/>
    </font>
    <font>
      <sz val="11"/>
      <color theme="1"/>
      <name val="Courier New"/>
      <family val="3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quotePrefix="1"/>
    <xf numFmtId="0" fontId="0" fillId="2" borderId="0" xfId="0" applyFill="1"/>
    <xf numFmtId="0" fontId="0" fillId="0" borderId="0" xfId="0" applyFill="1"/>
    <xf numFmtId="0" fontId="0" fillId="0" borderId="0" xfId="0" applyAlignment="1">
      <alignment wrapText="1"/>
    </xf>
    <xf numFmtId="49" fontId="0" fillId="0" borderId="0" xfId="0" applyNumberFormat="1"/>
    <xf numFmtId="49" fontId="0" fillId="0" borderId="0" xfId="0" quotePrefix="1" applyNumberFormat="1"/>
    <xf numFmtId="0" fontId="0" fillId="3" borderId="0" xfId="0" applyFill="1"/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49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0" xfId="0" applyNumberFormat="1" applyFill="1" applyAlignment="1">
      <alignment horizontal="center"/>
    </xf>
    <xf numFmtId="49" fontId="0" fillId="3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49" fontId="0" fillId="4" borderId="0" xfId="0" applyNumberFormat="1" applyFill="1" applyBorder="1" applyAlignment="1">
      <alignment horizontal="center"/>
    </xf>
    <xf numFmtId="0" fontId="0" fillId="4" borderId="0" xfId="0" applyFill="1"/>
    <xf numFmtId="0" fontId="1" fillId="3" borderId="0" xfId="0" applyFont="1" applyFill="1" applyBorder="1" applyAlignment="1">
      <alignment horizontal="right"/>
    </xf>
    <xf numFmtId="0" fontId="1" fillId="5" borderId="0" xfId="0" applyFont="1" applyFill="1" applyBorder="1" applyAlignment="1">
      <alignment horizontal="right"/>
    </xf>
    <xf numFmtId="0" fontId="0" fillId="5" borderId="0" xfId="0" applyNumberFormat="1" applyFill="1" applyAlignment="1">
      <alignment horizontal="center"/>
    </xf>
    <xf numFmtId="0" fontId="0" fillId="6" borderId="5" xfId="0" applyFill="1" applyBorder="1" applyAlignment="1" applyProtection="1">
      <alignment horizontal="center"/>
      <protection locked="0"/>
    </xf>
    <xf numFmtId="49" fontId="0" fillId="6" borderId="1" xfId="0" applyNumberFormat="1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6" borderId="0" xfId="0" applyFill="1"/>
    <xf numFmtId="0" fontId="0" fillId="6" borderId="0" xfId="0" applyFill="1" applyAlignment="1">
      <alignment horizontal="left"/>
    </xf>
    <xf numFmtId="0" fontId="0" fillId="6" borderId="0" xfId="0" applyFill="1" applyAlignment="1">
      <alignment horizontal="right" vertical="center" wrapText="1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horizontal="right" vertical="center" wrapText="1"/>
    </xf>
    <xf numFmtId="0" fontId="0" fillId="6" borderId="0" xfId="0" applyFill="1" applyAlignment="1">
      <alignment vertical="center"/>
    </xf>
    <xf numFmtId="0" fontId="1" fillId="3" borderId="0" xfId="0" applyFont="1" applyFill="1" applyBorder="1" applyAlignment="1">
      <alignment horizontal="right" vertical="center"/>
    </xf>
    <xf numFmtId="0" fontId="5" fillId="3" borderId="0" xfId="0" applyFont="1" applyFill="1"/>
    <xf numFmtId="0" fontId="0" fillId="3" borderId="0" xfId="0" applyNumberFormat="1" applyFill="1" applyAlignment="1">
      <alignment horizontal="left" wrapText="1"/>
    </xf>
    <xf numFmtId="0" fontId="0" fillId="5" borderId="0" xfId="0" applyNumberFormat="1" applyFill="1" applyAlignment="1">
      <alignment horizontal="left" wrapText="1"/>
    </xf>
    <xf numFmtId="0" fontId="0" fillId="3" borderId="0" xfId="0" applyNumberFormat="1" applyFill="1" applyBorder="1" applyAlignment="1">
      <alignment horizontal="left" vertical="center" wrapText="1"/>
    </xf>
    <xf numFmtId="0" fontId="0" fillId="5" borderId="0" xfId="0" applyNumberFormat="1" applyFill="1" applyBorder="1" applyAlignment="1">
      <alignment horizontal="left" wrapText="1"/>
    </xf>
    <xf numFmtId="0" fontId="0" fillId="3" borderId="0" xfId="0" applyNumberFormat="1" applyFill="1" applyBorder="1" applyAlignment="1">
      <alignment horizontal="left" wrapText="1"/>
    </xf>
    <xf numFmtId="0" fontId="0" fillId="3" borderId="0" xfId="0" applyNumberForma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76200</xdr:colOff>
      <xdr:row>0</xdr:row>
      <xdr:rowOff>180975</xdr:rowOff>
    </xdr:from>
    <xdr:to>
      <xdr:col>19</xdr:col>
      <xdr:colOff>76200</xdr:colOff>
      <xdr:row>5</xdr:row>
      <xdr:rowOff>67598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F6568D6-BF04-4FD3-B78B-F176A308A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180975"/>
          <a:ext cx="942975" cy="839123"/>
        </a:xfrm>
        <a:prstGeom prst="rect">
          <a:avLst/>
        </a:prstGeom>
      </xdr:spPr>
    </xdr:pic>
    <xdr:clientData/>
  </xdr:twoCellAnchor>
  <xdr:twoCellAnchor editAs="oneCell">
    <xdr:from>
      <xdr:col>24</xdr:col>
      <xdr:colOff>245251</xdr:colOff>
      <xdr:row>2</xdr:row>
      <xdr:rowOff>178575</xdr:rowOff>
    </xdr:from>
    <xdr:to>
      <xdr:col>35</xdr:col>
      <xdr:colOff>561976</xdr:colOff>
      <xdr:row>5</xdr:row>
      <xdr:rowOff>1007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A4A389C-3C8B-42A8-A077-FC8B53E93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0476" y="559575"/>
          <a:ext cx="3031350" cy="393932"/>
        </a:xfrm>
        <a:prstGeom prst="rect">
          <a:avLst/>
        </a:prstGeom>
      </xdr:spPr>
    </xdr:pic>
    <xdr:clientData/>
  </xdr:twoCellAnchor>
  <xdr:twoCellAnchor editAs="oneCell">
    <xdr:from>
      <xdr:col>1</xdr:col>
      <xdr:colOff>176175</xdr:colOff>
      <xdr:row>1</xdr:row>
      <xdr:rowOff>119026</xdr:rowOff>
    </xdr:from>
    <xdr:to>
      <xdr:col>9</xdr:col>
      <xdr:colOff>76200</xdr:colOff>
      <xdr:row>5</xdr:row>
      <xdr:rowOff>42356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7003F23-ACEE-4E4C-8620-11B81074B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50" y="309526"/>
          <a:ext cx="1852650" cy="6853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228</xdr:row>
      <xdr:rowOff>9525</xdr:rowOff>
    </xdr:from>
    <xdr:to>
      <xdr:col>0</xdr:col>
      <xdr:colOff>0</xdr:colOff>
      <xdr:row>228</xdr:row>
      <xdr:rowOff>123825</xdr:rowOff>
    </xdr:to>
    <xdr:pic macro="[0]!ThisWorkbook.Reset_Def">
      <xdr:nvPicPr>
        <xdr:cNvPr id="4" name="Image 3">
          <a:extLst>
            <a:ext uri="{FF2B5EF4-FFF2-40B4-BE49-F238E27FC236}">
              <a16:creationId xmlns:a16="http://schemas.microsoft.com/office/drawing/2014/main" id="{9AC7875D-E3B9-4F98-8113-5742C45A84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286" t="100000" r="100000" b="-18750"/>
        <a:stretch/>
      </xdr:blipFill>
      <xdr:spPr>
        <a:xfrm>
          <a:off x="0" y="4505325"/>
          <a:ext cx="0" cy="11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Q228"/>
  <sheetViews>
    <sheetView tabSelected="1" workbookViewId="0">
      <selection activeCell="B8" sqref="B8"/>
    </sheetView>
  </sheetViews>
  <sheetFormatPr baseColWidth="10" defaultColWidth="9.140625" defaultRowHeight="15" x14ac:dyDescent="0.25"/>
  <cols>
    <col min="1" max="1" width="11.28515625" style="34" customWidth="1"/>
    <col min="2" max="2" width="6.28515625" style="34" customWidth="1"/>
    <col min="3" max="3" width="1.7109375" style="34" customWidth="1"/>
    <col min="4" max="4" width="4" style="34" customWidth="1"/>
    <col min="5" max="5" width="1.7109375" style="34" customWidth="1"/>
    <col min="6" max="6" width="6.5703125" style="34" customWidth="1"/>
    <col min="7" max="7" width="1.5703125" style="34" customWidth="1"/>
    <col min="8" max="8" width="4.5703125" style="34" customWidth="1"/>
    <col min="9" max="9" width="2.85546875" style="34" customWidth="1"/>
    <col min="10" max="10" width="3.85546875" style="34" customWidth="1"/>
    <col min="11" max="11" width="9.140625" style="34"/>
    <col min="12" max="12" width="5.7109375" style="34" customWidth="1"/>
    <col min="13" max="13" width="11" style="34" customWidth="1"/>
    <col min="14" max="14" width="3.7109375" style="34" customWidth="1"/>
    <col min="15" max="15" width="2.7109375" style="34" customWidth="1"/>
    <col min="16" max="16" width="6.140625" style="34" customWidth="1"/>
    <col min="17" max="18" width="2.7109375" style="34" customWidth="1"/>
    <col min="19" max="19" width="2.5703125" style="34" customWidth="1"/>
    <col min="20" max="20" width="5" style="34" customWidth="1"/>
    <col min="21" max="21" width="1.28515625" style="34" customWidth="1"/>
    <col min="22" max="22" width="2.85546875" style="34" customWidth="1"/>
    <col min="23" max="23" width="7.42578125" style="34" customWidth="1"/>
    <col min="24" max="24" width="6.140625" style="34" customWidth="1"/>
    <col min="25" max="25" width="11.140625" style="34" customWidth="1"/>
    <col min="26" max="26" width="6.7109375" style="34" bestFit="1" customWidth="1"/>
    <col min="27" max="27" width="2" style="34" customWidth="1"/>
    <col min="28" max="28" width="2.28515625" style="34" customWidth="1"/>
    <col min="29" max="29" width="2" style="34" customWidth="1"/>
    <col min="30" max="30" width="4.5703125" style="34" customWidth="1"/>
    <col min="31" max="31" width="1.85546875" style="34" customWidth="1"/>
    <col min="32" max="32" width="3.28515625" style="34" customWidth="1"/>
    <col min="33" max="33" width="1.5703125" style="34" customWidth="1"/>
    <col min="34" max="34" width="4" style="34" customWidth="1"/>
    <col min="35" max="35" width="1.28515625" style="34" customWidth="1"/>
    <col min="36" max="16384" width="9.140625" style="34"/>
  </cols>
  <sheetData>
    <row r="1" spans="1:43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43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43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43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43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4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43" x14ac:dyDescent="0.25">
      <c r="A7" s="7"/>
      <c r="B7" s="11"/>
      <c r="C7" s="12"/>
      <c r="D7" s="12"/>
      <c r="E7" s="12"/>
      <c r="F7" s="12"/>
      <c r="G7" s="12"/>
      <c r="H7" s="12"/>
      <c r="I7" s="12"/>
      <c r="J7" s="13"/>
      <c r="K7" s="7"/>
      <c r="L7" s="7"/>
      <c r="M7" s="7"/>
      <c r="N7" s="11"/>
      <c r="O7" s="12"/>
      <c r="P7" s="12"/>
      <c r="Q7" s="12"/>
      <c r="R7" s="12"/>
      <c r="S7" s="12"/>
      <c r="T7" s="12"/>
      <c r="U7" s="12"/>
      <c r="V7" s="13"/>
      <c r="W7" s="7"/>
      <c r="X7" s="7"/>
      <c r="Y7" s="7"/>
      <c r="Z7" s="11"/>
      <c r="AA7" s="12"/>
      <c r="AB7" s="12"/>
      <c r="AC7" s="12"/>
      <c r="AD7" s="12"/>
      <c r="AE7" s="12"/>
      <c r="AF7" s="12"/>
      <c r="AG7" s="12"/>
      <c r="AH7" s="12"/>
      <c r="AI7" s="12"/>
      <c r="AJ7" s="13"/>
      <c r="AK7" s="7"/>
      <c r="AL7" s="7"/>
    </row>
    <row r="8" spans="1:43" ht="15.75" thickBot="1" x14ac:dyDescent="0.3">
      <c r="A8" s="7" t="s">
        <v>290</v>
      </c>
      <c r="B8" s="26"/>
      <c r="C8" s="10" t="s">
        <v>187</v>
      </c>
      <c r="D8" s="27"/>
      <c r="E8" s="10" t="s">
        <v>187</v>
      </c>
      <c r="F8" s="28"/>
      <c r="G8" s="10" t="s">
        <v>187</v>
      </c>
      <c r="H8" s="28"/>
      <c r="I8" s="10"/>
      <c r="J8" s="29"/>
      <c r="K8" s="7"/>
      <c r="L8" s="7"/>
      <c r="M8" s="7" t="s">
        <v>290</v>
      </c>
      <c r="N8" s="26"/>
      <c r="O8" s="10" t="s">
        <v>187</v>
      </c>
      <c r="P8" s="28"/>
      <c r="Q8" s="10" t="s">
        <v>187</v>
      </c>
      <c r="R8" s="28"/>
      <c r="S8" s="10" t="s">
        <v>188</v>
      </c>
      <c r="T8" s="28"/>
      <c r="U8" s="10"/>
      <c r="V8" s="29"/>
      <c r="W8" s="7"/>
      <c r="X8" s="7"/>
      <c r="Y8" s="7" t="s">
        <v>290</v>
      </c>
      <c r="Z8" s="26"/>
      <c r="AA8" s="10" t="s">
        <v>187</v>
      </c>
      <c r="AB8" s="28"/>
      <c r="AC8" s="10" t="s">
        <v>187</v>
      </c>
      <c r="AD8" s="28"/>
      <c r="AE8" s="10" t="s">
        <v>187</v>
      </c>
      <c r="AF8" s="28"/>
      <c r="AG8" s="10" t="s">
        <v>187</v>
      </c>
      <c r="AH8" s="28"/>
      <c r="AI8" s="10"/>
      <c r="AJ8" s="29"/>
      <c r="AK8" s="7"/>
      <c r="AL8" s="7"/>
    </row>
    <row r="9" spans="1:43" x14ac:dyDescent="0.25">
      <c r="A9" s="7"/>
      <c r="B9" s="14"/>
      <c r="C9" s="15"/>
      <c r="D9" s="16"/>
      <c r="E9" s="15"/>
      <c r="F9" s="15"/>
      <c r="G9" s="15"/>
      <c r="H9" s="15"/>
      <c r="I9" s="15"/>
      <c r="J9" s="17"/>
      <c r="K9" s="7"/>
      <c r="L9" s="7"/>
      <c r="M9" s="7"/>
      <c r="N9" s="14"/>
      <c r="O9" s="15"/>
      <c r="P9" s="15"/>
      <c r="Q9" s="15"/>
      <c r="R9" s="15"/>
      <c r="S9" s="15"/>
      <c r="T9" s="15"/>
      <c r="U9" s="15"/>
      <c r="V9" s="17"/>
      <c r="W9" s="7"/>
      <c r="X9" s="7"/>
      <c r="Y9" s="7"/>
      <c r="Z9" s="14"/>
      <c r="AA9" s="15"/>
      <c r="AB9" s="15"/>
      <c r="AC9" s="15"/>
      <c r="AD9" s="15"/>
      <c r="AE9" s="15"/>
      <c r="AF9" s="15"/>
      <c r="AG9" s="15"/>
      <c r="AH9" s="15"/>
      <c r="AI9" s="15"/>
      <c r="AJ9" s="17"/>
      <c r="AK9" s="7"/>
      <c r="AL9" s="7"/>
    </row>
    <row r="10" spans="1:43" x14ac:dyDescent="0.25">
      <c r="A10" s="41" t="s">
        <v>319</v>
      </c>
      <c r="B10" s="10" t="s">
        <v>320</v>
      </c>
      <c r="C10" s="10" t="s">
        <v>187</v>
      </c>
      <c r="D10" s="19" t="s">
        <v>42</v>
      </c>
      <c r="E10" s="10" t="s">
        <v>187</v>
      </c>
      <c r="F10" s="10" t="s">
        <v>321</v>
      </c>
      <c r="G10" s="10" t="s">
        <v>187</v>
      </c>
      <c r="H10" s="10">
        <v>350</v>
      </c>
      <c r="I10" s="10"/>
      <c r="J10" s="10" t="s">
        <v>14</v>
      </c>
      <c r="K10" s="7"/>
      <c r="L10" s="7"/>
      <c r="M10" s="41" t="s">
        <v>319</v>
      </c>
      <c r="N10" s="10">
        <v>1</v>
      </c>
      <c r="O10" s="10" t="s">
        <v>187</v>
      </c>
      <c r="P10" s="10" t="s">
        <v>323</v>
      </c>
      <c r="Q10" s="10" t="s">
        <v>187</v>
      </c>
      <c r="R10" s="10">
        <v>3</v>
      </c>
      <c r="S10" s="10" t="s">
        <v>188</v>
      </c>
      <c r="T10" s="10">
        <v>350</v>
      </c>
      <c r="U10" s="10"/>
      <c r="V10" s="10" t="s">
        <v>8</v>
      </c>
      <c r="W10" s="7"/>
      <c r="X10" s="7"/>
      <c r="Y10" s="41" t="s">
        <v>319</v>
      </c>
      <c r="Z10" s="10" t="s">
        <v>89</v>
      </c>
      <c r="AA10" s="10" t="s">
        <v>187</v>
      </c>
      <c r="AB10" s="10">
        <v>3</v>
      </c>
      <c r="AC10" s="10" t="s">
        <v>187</v>
      </c>
      <c r="AD10" s="10">
        <v>120</v>
      </c>
      <c r="AE10" s="10" t="s">
        <v>187</v>
      </c>
      <c r="AF10" s="10" t="s">
        <v>216</v>
      </c>
      <c r="AG10" s="10" t="s">
        <v>187</v>
      </c>
      <c r="AH10" s="10">
        <v>23</v>
      </c>
      <c r="AI10" s="10"/>
      <c r="AJ10" s="10" t="s">
        <v>322</v>
      </c>
      <c r="AK10" s="7"/>
      <c r="AL10" s="7"/>
    </row>
    <row r="11" spans="1:43" x14ac:dyDescent="0.25">
      <c r="A11" s="7"/>
      <c r="B11" s="10"/>
      <c r="C11" s="10"/>
      <c r="D11" s="19"/>
      <c r="E11" s="10"/>
      <c r="F11" s="10"/>
      <c r="G11" s="10"/>
      <c r="H11" s="10"/>
      <c r="I11" s="10"/>
      <c r="J11" s="10"/>
      <c r="K11" s="7"/>
      <c r="L11" s="7"/>
      <c r="M11" s="7"/>
      <c r="N11" s="10"/>
      <c r="O11" s="10"/>
      <c r="P11" s="10"/>
      <c r="Q11" s="10"/>
      <c r="R11" s="10"/>
      <c r="S11" s="10"/>
      <c r="T11" s="10"/>
      <c r="U11" s="10"/>
      <c r="V11" s="10"/>
      <c r="W11" s="7"/>
      <c r="X11" s="7"/>
      <c r="Y11" s="7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7"/>
      <c r="AL11" s="7"/>
    </row>
    <row r="12" spans="1:43" ht="6" customHeight="1" x14ac:dyDescent="0.25">
      <c r="A12" s="7"/>
      <c r="B12" s="20"/>
      <c r="C12" s="20"/>
      <c r="D12" s="21"/>
      <c r="E12" s="20"/>
      <c r="F12" s="20"/>
      <c r="G12" s="20"/>
      <c r="H12" s="20"/>
      <c r="I12" s="20"/>
      <c r="J12" s="20"/>
      <c r="K12" s="22"/>
      <c r="L12" s="22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2"/>
      <c r="X12" s="22"/>
      <c r="Y12" s="22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7"/>
      <c r="AL12" s="7"/>
    </row>
    <row r="13" spans="1:43" x14ac:dyDescent="0.25">
      <c r="A13" s="7"/>
      <c r="B13" s="8"/>
      <c r="C13" s="8"/>
      <c r="D13" s="9"/>
      <c r="E13" s="8"/>
      <c r="F13" s="8"/>
      <c r="G13" s="8"/>
      <c r="H13" s="8"/>
      <c r="I13" s="8"/>
      <c r="J13" s="8"/>
      <c r="K13" s="7"/>
      <c r="L13" s="7"/>
      <c r="M13" s="7"/>
      <c r="N13" s="8"/>
      <c r="O13" s="8"/>
      <c r="P13" s="8"/>
      <c r="Q13" s="8"/>
      <c r="R13" s="8"/>
      <c r="S13" s="8"/>
      <c r="T13" s="8"/>
      <c r="U13" s="8"/>
      <c r="V13" s="8"/>
      <c r="W13" s="7"/>
      <c r="X13" s="7"/>
      <c r="Y13" s="7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7"/>
      <c r="AL13" s="7"/>
    </row>
    <row r="14" spans="1:43" ht="31.5" customHeight="1" x14ac:dyDescent="0.25">
      <c r="A14" s="7"/>
      <c r="B14" s="40" t="str">
        <f>IF(ISBLANK(B8),IF(ISBLANK(N8),IF(ISBLANK(Z8),"",$Z$8),$N$8),IF(LEN(B8)=3,LEFT(B8,2),LEFT(B8,1)))</f>
        <v/>
      </c>
      <c r="C14" s="18"/>
      <c r="D14" s="47" t="str">
        <f>IF(ISBLANK(B8),IF(ISBLANK(N8),IF(ISBLANK(Z8),"",$AA$24),$O$24),$C$24)</f>
        <v/>
      </c>
      <c r="E14" s="47"/>
      <c r="F14" s="47"/>
      <c r="G14" s="47"/>
      <c r="H14" s="47"/>
      <c r="I14" s="47"/>
      <c r="J14" s="47"/>
      <c r="K14" s="47"/>
      <c r="L14" s="47"/>
      <c r="M14" s="47"/>
      <c r="N14" s="44" t="str">
        <f>IF(ISBLANK(B8),IF(ISBLANK(N8),IF(ISBLANK(Z8),"",VLOOKUP(Z8,B125:C159,2,FALSE)),VLOOKUP(N24,B85:C86,2,FALSE)),VLOOKUP(LEFT(B14,2),B35:C42,2,FALSE))</f>
        <v/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7"/>
      <c r="AN14" s="35" t="s">
        <v>26</v>
      </c>
    </row>
    <row r="15" spans="1:43" x14ac:dyDescent="0.25">
      <c r="A15" s="7"/>
      <c r="B15" s="24" t="str">
        <f>IF(ISBLANK(B8),IF(ISBLANK(N8),IF(ISBLANK(Z8),"",LEFT(AB8,2)),LEFT(P8,1)),RIGHT(B8,1))</f>
        <v/>
      </c>
      <c r="C15" s="25"/>
      <c r="D15" s="43" t="str">
        <f>IF(ISBLANK(B8),IF(ISBLANK(P8),IF(ISBLANK(AB8),"",$AA$25),$O$25),$C$25)</f>
        <v/>
      </c>
      <c r="E15" s="43"/>
      <c r="F15" s="43"/>
      <c r="G15" s="43"/>
      <c r="H15" s="43"/>
      <c r="I15" s="43"/>
      <c r="J15" s="43"/>
      <c r="K15" s="43"/>
      <c r="L15" s="43"/>
      <c r="M15" s="43"/>
      <c r="N15" s="45" t="str">
        <f>IF(ISBLANK(B8),IF(ISBLANK(P8),IF(ISBLANK(AB8),"",$AA$25),VLOOKUP(N25,B88:C94,2,FALSE)),VLOOKUP(RIGHT(B8,1),B44:C47,2,FALSE))</f>
        <v/>
      </c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7"/>
      <c r="AM15" s="34" t="s">
        <v>26</v>
      </c>
      <c r="AO15" s="36"/>
      <c r="AP15" s="37"/>
    </row>
    <row r="16" spans="1:43" ht="45.75" customHeight="1" x14ac:dyDescent="0.25">
      <c r="A16" s="7"/>
      <c r="B16" s="40" t="str">
        <f>IF(ISBLANK(D8),IF(ISBLANK(P8),IF(ISBLANK(AD8),"",$AD$8),RIGHT(LEFT(P8,2),1)),$D$8)</f>
        <v/>
      </c>
      <c r="C16" s="18"/>
      <c r="D16" s="47" t="str">
        <f>IF(ISBLANK(D8),IF(ISBLANK(P8),IF(ISBLANK(AD8),"",$AA$26),$O$26),$C$26)</f>
        <v/>
      </c>
      <c r="E16" s="47"/>
      <c r="F16" s="47"/>
      <c r="G16" s="47"/>
      <c r="H16" s="47"/>
      <c r="I16" s="47"/>
      <c r="J16" s="47"/>
      <c r="K16" s="47"/>
      <c r="L16" s="47"/>
      <c r="M16" s="47"/>
      <c r="N16" s="44" t="str">
        <f>IF(ISBLANK(D8),IF(ISBLANK(P8),IF(ISBLANK(AD8),"",$AA$26),VLOOKUP(N26,B96:C99,2,FALSE)),VLOOKUP(B26,B49:C55,2,FALSE))</f>
        <v/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7"/>
      <c r="AN16" s="34" t="s">
        <v>26</v>
      </c>
      <c r="AO16" s="38"/>
      <c r="AP16" s="39"/>
      <c r="AQ16" s="34" t="s">
        <v>26</v>
      </c>
    </row>
    <row r="17" spans="1:42" x14ac:dyDescent="0.25">
      <c r="A17" s="7"/>
      <c r="B17" s="24" t="str">
        <f>IF(ISBLANK(F8),IF(ISBLANK(P8),IF(ISBLANK(AF8),"",$AF$8),IF(LEN(P8)=4,RIGHT(LEFT(P8,3),1),RIGHT(LEFT(P8,4),2))),LEFT(F8,3))</f>
        <v/>
      </c>
      <c r="C17" s="25"/>
      <c r="D17" s="43" t="str">
        <f>IF(ISBLANK(F8),IF(ISBLANK(P8),IF(ISBLANK(AF8),"",$AA$27),$O$27),$C$27)</f>
        <v/>
      </c>
      <c r="E17" s="43"/>
      <c r="F17" s="43"/>
      <c r="G17" s="43"/>
      <c r="H17" s="43"/>
      <c r="I17" s="43"/>
      <c r="J17" s="43"/>
      <c r="K17" s="43"/>
      <c r="L17" s="43"/>
      <c r="M17" s="43"/>
      <c r="N17" s="45" t="str">
        <f>IF(ISBLANK(F8),IF(ISBLANK(P8),IF(ISBLANK(AF8),"",VLOOKUP(Z27,B165:C212,2,FALSE)),$C$101),VLOOKUP(LEFT(F8,3),B61:C69,2,FALSE))</f>
        <v/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7" t="s">
        <v>26</v>
      </c>
      <c r="AN17" s="34" t="s">
        <v>26</v>
      </c>
      <c r="AO17" s="38"/>
      <c r="AP17" s="37"/>
    </row>
    <row r="18" spans="1:42" x14ac:dyDescent="0.25">
      <c r="A18" s="7"/>
      <c r="B18" s="23" t="str">
        <f>IF(ISBLANK(F8),IF(ISBLANK(P8),IF(ISBLANK(AH8),"",$AH$8),RIGHT(P8,1)),RIGHT(F8,2))</f>
        <v/>
      </c>
      <c r="C18" s="18"/>
      <c r="D18" s="42" t="str">
        <f>IF(ISBLANK(F8),IF(ISBLANK(P8),IF(ISBLANK(AH8),"",$AA$28),$O$28),$C$28)</f>
        <v/>
      </c>
      <c r="E18" s="42"/>
      <c r="F18" s="42"/>
      <c r="G18" s="42"/>
      <c r="H18" s="42"/>
      <c r="I18" s="42"/>
      <c r="J18" s="42"/>
      <c r="K18" s="42"/>
      <c r="L18" s="42"/>
      <c r="M18" s="42"/>
      <c r="N18" s="46" t="str">
        <f>IF(ISBLANK(F8),IF(ISBLANK(P8),IF(ISBLANK(AH8),"",VLOOKUP(Z28,B214:C224,2,FALSE)),VLOOKUP(N28,B103:C109,2,FALSE)),$C$71)</f>
        <v/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7"/>
      <c r="AO18" s="38"/>
      <c r="AP18" s="37"/>
    </row>
    <row r="19" spans="1:42" x14ac:dyDescent="0.25">
      <c r="A19" s="7"/>
      <c r="B19" s="24" t="str">
        <f>IF(ISBLANK(H8),IF(ISBLANK(R8),IF(ISBLANK(AJ8),"",$AJ$8),$R$8),$H$8)</f>
        <v/>
      </c>
      <c r="C19" s="25"/>
      <c r="D19" s="43" t="str">
        <f>IF(ISBLANK(H8),IF(ISBLANK(R8),IF(ISBLANK(AJ8),"",$AA$29),$O$29),$C$29)</f>
        <v/>
      </c>
      <c r="E19" s="43"/>
      <c r="F19" s="43"/>
      <c r="G19" s="43"/>
      <c r="H19" s="43"/>
      <c r="I19" s="43"/>
      <c r="J19" s="43"/>
      <c r="K19" s="43"/>
      <c r="L19" s="43"/>
      <c r="M19" s="43"/>
      <c r="N19" s="45" t="str">
        <f>IF(ISBLANK(H8),IF(ISBLANK(R8),IF(ISBLANK(AJ8),"",$C$226),""),"")</f>
        <v/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7"/>
      <c r="AO19" s="38"/>
      <c r="AP19" s="37"/>
    </row>
    <row r="20" spans="1:42" x14ac:dyDescent="0.25">
      <c r="A20" s="7"/>
      <c r="B20" s="23" t="str">
        <f>IF(ISBLANK(J8),IF(ISBLANK(T8),"",$T$8),$J$8)</f>
        <v/>
      </c>
      <c r="C20" s="18"/>
      <c r="D20" s="42" t="str">
        <f>IF(ISBLANK(J8),IF(ISBLANK(T8),"",$O$30),$C$30)</f>
        <v/>
      </c>
      <c r="E20" s="42"/>
      <c r="F20" s="42"/>
      <c r="G20" s="42"/>
      <c r="H20" s="42"/>
      <c r="I20" s="42"/>
      <c r="J20" s="42"/>
      <c r="K20" s="42"/>
      <c r="L20" s="42"/>
      <c r="M20" s="42"/>
      <c r="N20" s="46" t="str">
        <f>IF(ISBLANK(J8),IF(ISBLANK(T8),IF(ISBLANK(AJ8),"",""),""),VLOOKUP(J8,B73:C79,2,FALSE))</f>
        <v/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7"/>
      <c r="AO20" s="38"/>
      <c r="AP20" s="39"/>
    </row>
    <row r="21" spans="1:42" x14ac:dyDescent="0.25">
      <c r="A21" s="7"/>
      <c r="B21" s="24" t="str">
        <f>IF(ISBLANK(V8),"",$V$8)</f>
        <v/>
      </c>
      <c r="C21" s="25"/>
      <c r="D21" s="43" t="str">
        <f>IF(ISBLANK(V8),"",$O$31)</f>
        <v/>
      </c>
      <c r="E21" s="43"/>
      <c r="F21" s="43"/>
      <c r="G21" s="43"/>
      <c r="H21" s="43"/>
      <c r="I21" s="43"/>
      <c r="J21" s="43"/>
      <c r="K21" s="43"/>
      <c r="L21" s="43"/>
      <c r="M21" s="43"/>
      <c r="N21" s="45" t="str">
        <f>IF(ISBLANK(V8),"",VLOOKUP(N31,B118:C120,2,FALSE))</f>
        <v/>
      </c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7"/>
      <c r="AO21" s="38"/>
      <c r="AP21" s="37"/>
    </row>
    <row r="22" spans="1:42" x14ac:dyDescent="0.25">
      <c r="A22" s="7"/>
      <c r="B22" s="10"/>
      <c r="C22" s="8"/>
      <c r="D22" s="9"/>
      <c r="E22" s="8"/>
      <c r="F22" s="8"/>
      <c r="G22" s="8"/>
      <c r="H22" s="8"/>
      <c r="I22" s="8"/>
      <c r="J22" s="8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7"/>
      <c r="X22" s="7"/>
      <c r="Y22" s="7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7"/>
      <c r="AL22" s="7"/>
      <c r="AO22" s="38"/>
      <c r="AP22" s="37"/>
    </row>
    <row r="23" spans="1:42" customFormat="1" hidden="1" x14ac:dyDescent="0.25">
      <c r="A23" s="3"/>
      <c r="D23" s="1"/>
      <c r="E23" s="1"/>
      <c r="AO23" s="30"/>
      <c r="AP23" s="32"/>
    </row>
    <row r="24" spans="1:42" customFormat="1" hidden="1" x14ac:dyDescent="0.25">
      <c r="A24" s="2"/>
      <c r="B24" t="str">
        <f>LEFT(B8,2)</f>
        <v/>
      </c>
      <c r="C24" t="s">
        <v>174</v>
      </c>
      <c r="D24" s="1" t="e">
        <f>VLOOKUP(LEFT(B8,2),B35:C42,2,FALSE)</f>
        <v>#N/A</v>
      </c>
      <c r="E24" s="1"/>
      <c r="M24" s="2"/>
      <c r="N24" t="str">
        <f>LEFT(N8,1)</f>
        <v/>
      </c>
      <c r="O24" t="s">
        <v>180</v>
      </c>
      <c r="P24" t="e">
        <f>VLOOKUP(N24,B85:C86,2,FALSE)</f>
        <v>#N/A</v>
      </c>
      <c r="Y24" s="2"/>
      <c r="Z24">
        <f>Z8</f>
        <v>0</v>
      </c>
      <c r="AA24" t="s">
        <v>173</v>
      </c>
      <c r="AB24" t="e">
        <f>VLOOKUP(Z8,B125:C159,2,FALSE)</f>
        <v>#N/A</v>
      </c>
      <c r="AO24" s="30"/>
      <c r="AP24" s="32"/>
    </row>
    <row r="25" spans="1:42" customFormat="1" hidden="1" x14ac:dyDescent="0.25">
      <c r="A25" s="2"/>
      <c r="B25" t="str">
        <f>RIGHT(B8,1)</f>
        <v/>
      </c>
      <c r="C25" t="s">
        <v>175</v>
      </c>
      <c r="D25" s="1" t="e">
        <f>VLOOKUP(RIGHT(B8,1),B44:C47,2,FALSE)</f>
        <v>#N/A</v>
      </c>
      <c r="E25" s="1"/>
      <c r="M25" s="2"/>
      <c r="N25" t="str">
        <f>LEFT(P8,1)</f>
        <v/>
      </c>
      <c r="O25" t="s">
        <v>181</v>
      </c>
      <c r="P25" t="e">
        <f>VLOOKUP(N25,B88:C94,2,FALSE)</f>
        <v>#N/A</v>
      </c>
      <c r="Y25" s="2"/>
      <c r="Z25" t="str">
        <f>LEFT(AB8,2)</f>
        <v/>
      </c>
      <c r="AA25" t="s">
        <v>153</v>
      </c>
      <c r="AO25" s="30"/>
      <c r="AP25" s="32"/>
    </row>
    <row r="26" spans="1:42" customFormat="1" hidden="1" x14ac:dyDescent="0.25">
      <c r="A26" s="2"/>
      <c r="B26" s="5">
        <f>D8</f>
        <v>0</v>
      </c>
      <c r="C26" t="s">
        <v>176</v>
      </c>
      <c r="D26" s="1" t="e">
        <f>VLOOKUP(B26,B49:C55,2,FALSE)</f>
        <v>#N/A</v>
      </c>
      <c r="E26" s="1"/>
      <c r="M26" s="2"/>
      <c r="N26" t="str">
        <f>RIGHT(LEFT(P8,2),1)</f>
        <v/>
      </c>
      <c r="O26" t="s">
        <v>182</v>
      </c>
      <c r="P26" t="e">
        <f>VLOOKUP(N26,B96:C99,2,FALSE)</f>
        <v>#N/A</v>
      </c>
      <c r="Y26" s="2"/>
      <c r="Z26" t="str">
        <f>LEFT(AD8,4)</f>
        <v/>
      </c>
      <c r="AA26" t="s">
        <v>154</v>
      </c>
      <c r="AO26" s="30"/>
      <c r="AP26" s="32"/>
    </row>
    <row r="27" spans="1:42" customFormat="1" hidden="1" x14ac:dyDescent="0.25">
      <c r="A27" s="2"/>
      <c r="B27" t="str">
        <f>LEFT(F8,3)</f>
        <v/>
      </c>
      <c r="C27" t="s">
        <v>179</v>
      </c>
      <c r="D27" s="1" t="e">
        <f>VLOOKUP(LEFT(F8,3),B61:C69,2,FALSE)</f>
        <v>#N/A</v>
      </c>
      <c r="E27" s="1"/>
      <c r="M27" s="2" t="s">
        <v>189</v>
      </c>
      <c r="N27" t="str">
        <f>IF(LEN(P8)=4,RIGHT(LEFT(P8,3),1),RIGHT(LEFT(P8,4),2))</f>
        <v/>
      </c>
      <c r="O27" t="s">
        <v>183</v>
      </c>
      <c r="P27" t="str">
        <f>C101</f>
        <v>Ask us for details : contact@prescamex.fr</v>
      </c>
      <c r="Y27" s="2"/>
      <c r="Z27">
        <f>AF8</f>
        <v>0</v>
      </c>
      <c r="AA27" t="s">
        <v>155</v>
      </c>
      <c r="AB27" t="e">
        <f>VLOOKUP(Z27,B165:C212,2,FALSE)</f>
        <v>#N/A</v>
      </c>
      <c r="AO27" s="30"/>
      <c r="AP27" s="32"/>
    </row>
    <row r="28" spans="1:42" customFormat="1" hidden="1" x14ac:dyDescent="0.25">
      <c r="A28" s="2"/>
      <c r="B28" t="str">
        <f>RIGHT(F8,2)</f>
        <v/>
      </c>
      <c r="C28" t="s">
        <v>177</v>
      </c>
      <c r="D28" s="1" t="str">
        <f>C71</f>
        <v>Ask us for details : contact@prescamex.fr</v>
      </c>
      <c r="E28" s="1"/>
      <c r="M28" s="2"/>
      <c r="N28" t="str">
        <f>RIGHT(P8,1)</f>
        <v/>
      </c>
      <c r="O28" t="s">
        <v>184</v>
      </c>
      <c r="P28" t="e">
        <f>VLOOKUP(N28,B103:C109,2,FALSE)</f>
        <v>#N/A</v>
      </c>
      <c r="Y28" s="2"/>
      <c r="Z28" t="str">
        <f>LEFT(AH8,2)</f>
        <v/>
      </c>
      <c r="AA28" t="s">
        <v>172</v>
      </c>
      <c r="AB28" t="e">
        <f>VLOOKUP(Z28,B214:C224,2,FALSE)</f>
        <v>#N/A</v>
      </c>
      <c r="AO28" s="30"/>
      <c r="AP28" s="32"/>
    </row>
    <row r="29" spans="1:42" customFormat="1" hidden="1" x14ac:dyDescent="0.25">
      <c r="A29" s="2"/>
      <c r="B29" t="str">
        <f>LEFT(H8,3)</f>
        <v/>
      </c>
      <c r="C29" t="s">
        <v>154</v>
      </c>
      <c r="D29" s="1"/>
      <c r="E29" s="1"/>
      <c r="M29" s="2"/>
      <c r="N29" t="str">
        <f>LEFT(R8,1)</f>
        <v/>
      </c>
      <c r="O29" t="s">
        <v>185</v>
      </c>
      <c r="Y29" s="2"/>
      <c r="Z29">
        <f>AJ8</f>
        <v>0</v>
      </c>
      <c r="AA29" t="s">
        <v>160</v>
      </c>
      <c r="AB29" t="str">
        <f>C226</f>
        <v>Ask us for details : contact@prescamex.fr</v>
      </c>
      <c r="AO29" s="30"/>
      <c r="AP29" s="32"/>
    </row>
    <row r="30" spans="1:42" customFormat="1" hidden="1" x14ac:dyDescent="0.25">
      <c r="A30" s="2"/>
      <c r="B30">
        <f>J8</f>
        <v>0</v>
      </c>
      <c r="C30" t="s">
        <v>178</v>
      </c>
      <c r="D30" t="e">
        <f>VLOOKUP(J8,B73:C79,2,FALSE)</f>
        <v>#N/A</v>
      </c>
      <c r="M30" s="2"/>
      <c r="N30" t="str">
        <f>LEFT(T8,3)</f>
        <v/>
      </c>
      <c r="O30" t="s">
        <v>154</v>
      </c>
      <c r="Y30" s="3"/>
      <c r="AO30" s="30"/>
      <c r="AP30" s="31"/>
    </row>
    <row r="31" spans="1:42" customFormat="1" ht="14.25" hidden="1" customHeight="1" x14ac:dyDescent="0.25">
      <c r="A31" s="3"/>
      <c r="H31" s="4"/>
      <c r="I31" s="4"/>
      <c r="M31" s="2"/>
      <c r="N31" t="str">
        <f>LEFT(V8,1)</f>
        <v/>
      </c>
      <c r="O31" t="s">
        <v>186</v>
      </c>
      <c r="P31" t="e">
        <f>VLOOKUP(N31,B118:C120,2,FALSE)</f>
        <v>#N/A</v>
      </c>
      <c r="AO31" s="30"/>
      <c r="AP31" s="32"/>
    </row>
    <row r="32" spans="1:42" customFormat="1" ht="14.25" hidden="1" customHeight="1" x14ac:dyDescent="0.25">
      <c r="A32" s="3"/>
      <c r="H32" s="4"/>
      <c r="I32" s="4"/>
      <c r="M32" s="3"/>
      <c r="AO32" s="30"/>
      <c r="AP32" s="33"/>
    </row>
    <row r="33" spans="2:7" customFormat="1" hidden="1" x14ac:dyDescent="0.25">
      <c r="B33" s="2" t="s">
        <v>17</v>
      </c>
      <c r="F33" t="s">
        <v>26</v>
      </c>
    </row>
    <row r="34" spans="2:7" customFormat="1" hidden="1" x14ac:dyDescent="0.25"/>
    <row r="35" spans="2:7" customFormat="1" hidden="1" x14ac:dyDescent="0.25">
      <c r="B35" t="s">
        <v>0</v>
      </c>
      <c r="C35" t="s">
        <v>18</v>
      </c>
    </row>
    <row r="36" spans="2:7" customFormat="1" hidden="1" x14ac:dyDescent="0.25">
      <c r="B36" t="s">
        <v>1</v>
      </c>
      <c r="C36" t="s">
        <v>19</v>
      </c>
    </row>
    <row r="37" spans="2:7" customFormat="1" hidden="1" x14ac:dyDescent="0.25">
      <c r="B37" t="s">
        <v>2</v>
      </c>
      <c r="C37" t="s">
        <v>21</v>
      </c>
    </row>
    <row r="38" spans="2:7" customFormat="1" hidden="1" x14ac:dyDescent="0.25">
      <c r="B38" t="s">
        <v>3</v>
      </c>
      <c r="C38" t="s">
        <v>20</v>
      </c>
    </row>
    <row r="39" spans="2:7" customFormat="1" hidden="1" x14ac:dyDescent="0.25">
      <c r="B39" t="s">
        <v>4</v>
      </c>
      <c r="C39" t="s">
        <v>22</v>
      </c>
    </row>
    <row r="40" spans="2:7" customFormat="1" hidden="1" x14ac:dyDescent="0.25">
      <c r="B40" t="s">
        <v>5</v>
      </c>
      <c r="C40" t="s">
        <v>23</v>
      </c>
    </row>
    <row r="41" spans="2:7" customFormat="1" hidden="1" x14ac:dyDescent="0.25">
      <c r="B41" t="s">
        <v>6</v>
      </c>
      <c r="C41" t="s">
        <v>24</v>
      </c>
    </row>
    <row r="42" spans="2:7" customFormat="1" hidden="1" x14ac:dyDescent="0.25">
      <c r="B42" t="s">
        <v>7</v>
      </c>
      <c r="C42" t="s">
        <v>25</v>
      </c>
    </row>
    <row r="43" spans="2:7" customFormat="1" hidden="1" x14ac:dyDescent="0.25"/>
    <row r="44" spans="2:7" customFormat="1" hidden="1" x14ac:dyDescent="0.25">
      <c r="B44" t="s">
        <v>8</v>
      </c>
      <c r="C44" t="s">
        <v>298</v>
      </c>
    </row>
    <row r="45" spans="2:7" customFormat="1" hidden="1" x14ac:dyDescent="0.25">
      <c r="B45" t="s">
        <v>9</v>
      </c>
      <c r="C45" t="s">
        <v>27</v>
      </c>
    </row>
    <row r="46" spans="2:7" customFormat="1" hidden="1" x14ac:dyDescent="0.25">
      <c r="B46" t="s">
        <v>10</v>
      </c>
      <c r="C46" t="s">
        <v>28</v>
      </c>
    </row>
    <row r="47" spans="2:7" customFormat="1" hidden="1" x14ac:dyDescent="0.25">
      <c r="B47" t="s">
        <v>11</v>
      </c>
      <c r="C47" t="s">
        <v>29</v>
      </c>
    </row>
    <row r="48" spans="2:7" customFormat="1" hidden="1" x14ac:dyDescent="0.25">
      <c r="G48" t="s">
        <v>26</v>
      </c>
    </row>
    <row r="49" spans="2:3" customFormat="1" hidden="1" x14ac:dyDescent="0.25">
      <c r="B49" s="1" t="s">
        <v>37</v>
      </c>
      <c r="C49" t="s">
        <v>44</v>
      </c>
    </row>
    <row r="50" spans="2:3" customFormat="1" hidden="1" x14ac:dyDescent="0.25">
      <c r="B50" s="1" t="s">
        <v>38</v>
      </c>
      <c r="C50" t="s">
        <v>45</v>
      </c>
    </row>
    <row r="51" spans="2:3" customFormat="1" hidden="1" x14ac:dyDescent="0.25">
      <c r="B51" s="1" t="s">
        <v>39</v>
      </c>
      <c r="C51" t="s">
        <v>46</v>
      </c>
    </row>
    <row r="52" spans="2:3" customFormat="1" hidden="1" x14ac:dyDescent="0.25">
      <c r="B52" s="1" t="s">
        <v>40</v>
      </c>
      <c r="C52" t="s">
        <v>47</v>
      </c>
    </row>
    <row r="53" spans="2:3" customFormat="1" hidden="1" x14ac:dyDescent="0.25">
      <c r="B53" s="1" t="s">
        <v>41</v>
      </c>
      <c r="C53" t="s">
        <v>48</v>
      </c>
    </row>
    <row r="54" spans="2:3" customFormat="1" hidden="1" x14ac:dyDescent="0.25">
      <c r="B54" s="1" t="s">
        <v>42</v>
      </c>
      <c r="C54" t="s">
        <v>49</v>
      </c>
    </row>
    <row r="55" spans="2:3" customFormat="1" hidden="1" x14ac:dyDescent="0.25">
      <c r="B55" s="1" t="s">
        <v>43</v>
      </c>
      <c r="C55" t="s">
        <v>50</v>
      </c>
    </row>
    <row r="56" spans="2:3" customFormat="1" hidden="1" x14ac:dyDescent="0.25">
      <c r="B56" s="1"/>
    </row>
    <row r="57" spans="2:3" customFormat="1" hidden="1" x14ac:dyDescent="0.25">
      <c r="B57" s="1" t="s">
        <v>299</v>
      </c>
      <c r="C57" t="s">
        <v>304</v>
      </c>
    </row>
    <row r="58" spans="2:3" customFormat="1" hidden="1" x14ac:dyDescent="0.25">
      <c r="B58" s="1" t="s">
        <v>300</v>
      </c>
      <c r="C58" t="s">
        <v>305</v>
      </c>
    </row>
    <row r="59" spans="2:3" customFormat="1" hidden="1" x14ac:dyDescent="0.25">
      <c r="B59" s="1" t="s">
        <v>306</v>
      </c>
      <c r="C59" t="s">
        <v>307</v>
      </c>
    </row>
    <row r="60" spans="2:3" customFormat="1" hidden="1" x14ac:dyDescent="0.25">
      <c r="B60" s="1" t="s">
        <v>301</v>
      </c>
      <c r="C60" t="s">
        <v>308</v>
      </c>
    </row>
    <row r="61" spans="2:3" customFormat="1" hidden="1" x14ac:dyDescent="0.25">
      <c r="B61" s="1" t="s">
        <v>51</v>
      </c>
      <c r="C61" t="s">
        <v>57</v>
      </c>
    </row>
    <row r="62" spans="2:3" customFormat="1" hidden="1" x14ac:dyDescent="0.25">
      <c r="B62" s="1" t="s">
        <v>52</v>
      </c>
      <c r="C62" t="s">
        <v>56</v>
      </c>
    </row>
    <row r="63" spans="2:3" customFormat="1" hidden="1" x14ac:dyDescent="0.25">
      <c r="B63" s="1" t="s">
        <v>302</v>
      </c>
      <c r="C63" t="s">
        <v>309</v>
      </c>
    </row>
    <row r="64" spans="2:3" customFormat="1" hidden="1" x14ac:dyDescent="0.25">
      <c r="B64" s="1" t="s">
        <v>53</v>
      </c>
      <c r="C64" t="s">
        <v>58</v>
      </c>
    </row>
    <row r="65" spans="2:12" customFormat="1" hidden="1" x14ac:dyDescent="0.25">
      <c r="B65" s="1" t="s">
        <v>303</v>
      </c>
      <c r="C65" t="s">
        <v>310</v>
      </c>
    </row>
    <row r="66" spans="2:12" customFormat="1" hidden="1" x14ac:dyDescent="0.25">
      <c r="B66" s="1" t="s">
        <v>54</v>
      </c>
      <c r="C66" t="s">
        <v>59</v>
      </c>
      <c r="G66" t="s">
        <v>26</v>
      </c>
    </row>
    <row r="67" spans="2:12" customFormat="1" hidden="1" x14ac:dyDescent="0.25">
      <c r="B67" s="1" t="s">
        <v>311</v>
      </c>
      <c r="C67" t="s">
        <v>313</v>
      </c>
    </row>
    <row r="68" spans="2:12" customFormat="1" hidden="1" x14ac:dyDescent="0.25">
      <c r="B68" s="1" t="s">
        <v>312</v>
      </c>
      <c r="C68" t="s">
        <v>314</v>
      </c>
    </row>
    <row r="69" spans="2:12" customFormat="1" hidden="1" x14ac:dyDescent="0.25">
      <c r="B69" s="1" t="s">
        <v>238</v>
      </c>
      <c r="C69" t="s">
        <v>315</v>
      </c>
    </row>
    <row r="70" spans="2:12" customFormat="1" hidden="1" x14ac:dyDescent="0.25">
      <c r="B70" s="1"/>
    </row>
    <row r="71" spans="2:12" customFormat="1" hidden="1" x14ac:dyDescent="0.25">
      <c r="B71" s="1" t="s">
        <v>55</v>
      </c>
      <c r="C71" t="s">
        <v>316</v>
      </c>
    </row>
    <row r="72" spans="2:12" customFormat="1" hidden="1" x14ac:dyDescent="0.25"/>
    <row r="73" spans="2:12" customFormat="1" hidden="1" x14ac:dyDescent="0.25">
      <c r="B73" t="s">
        <v>12</v>
      </c>
      <c r="C73" t="s">
        <v>30</v>
      </c>
    </row>
    <row r="74" spans="2:12" customFormat="1" hidden="1" x14ac:dyDescent="0.25">
      <c r="B74" t="s">
        <v>0</v>
      </c>
      <c r="C74" t="s">
        <v>31</v>
      </c>
    </row>
    <row r="75" spans="2:12" customFormat="1" hidden="1" x14ac:dyDescent="0.25">
      <c r="B75" t="s">
        <v>13</v>
      </c>
      <c r="C75" t="s">
        <v>32</v>
      </c>
      <c r="L75" t="s">
        <v>26</v>
      </c>
    </row>
    <row r="76" spans="2:12" customFormat="1" hidden="1" x14ac:dyDescent="0.25">
      <c r="B76" t="s">
        <v>14</v>
      </c>
      <c r="C76" t="s">
        <v>33</v>
      </c>
    </row>
    <row r="77" spans="2:12" customFormat="1" hidden="1" x14ac:dyDescent="0.25">
      <c r="B77" t="s">
        <v>15</v>
      </c>
      <c r="C77" t="s">
        <v>34</v>
      </c>
    </row>
    <row r="78" spans="2:12" customFormat="1" hidden="1" x14ac:dyDescent="0.25">
      <c r="B78" t="s">
        <v>9</v>
      </c>
      <c r="C78" t="s">
        <v>35</v>
      </c>
    </row>
    <row r="79" spans="2:12" customFormat="1" hidden="1" x14ac:dyDescent="0.25">
      <c r="B79" t="s">
        <v>16</v>
      </c>
      <c r="C79" t="s">
        <v>36</v>
      </c>
    </row>
    <row r="80" spans="2:12" customFormat="1" hidden="1" x14ac:dyDescent="0.25"/>
    <row r="81" spans="2:3" customFormat="1" hidden="1" x14ac:dyDescent="0.25"/>
    <row r="82" spans="2:3" customFormat="1" hidden="1" x14ac:dyDescent="0.25"/>
    <row r="83" spans="2:3" customFormat="1" hidden="1" x14ac:dyDescent="0.25">
      <c r="B83" s="2" t="s">
        <v>60</v>
      </c>
    </row>
    <row r="84" spans="2:3" customFormat="1" hidden="1" x14ac:dyDescent="0.25"/>
    <row r="85" spans="2:3" customFormat="1" hidden="1" x14ac:dyDescent="0.25">
      <c r="B85" s="1" t="s">
        <v>61</v>
      </c>
      <c r="C85" t="s">
        <v>62</v>
      </c>
    </row>
    <row r="86" spans="2:3" customFormat="1" hidden="1" x14ac:dyDescent="0.25">
      <c r="B86" t="s">
        <v>11</v>
      </c>
      <c r="C86" t="s">
        <v>63</v>
      </c>
    </row>
    <row r="87" spans="2:3" customFormat="1" hidden="1" x14ac:dyDescent="0.25"/>
    <row r="88" spans="2:3" customFormat="1" hidden="1" x14ac:dyDescent="0.25">
      <c r="B88" t="s">
        <v>14</v>
      </c>
      <c r="C88" t="s">
        <v>68</v>
      </c>
    </row>
    <row r="89" spans="2:3" customFormat="1" hidden="1" x14ac:dyDescent="0.25">
      <c r="B89" t="s">
        <v>10</v>
      </c>
      <c r="C89" t="s">
        <v>69</v>
      </c>
    </row>
    <row r="90" spans="2:3" customFormat="1" hidden="1" x14ac:dyDescent="0.25">
      <c r="B90" t="s">
        <v>64</v>
      </c>
      <c r="C90" t="s">
        <v>70</v>
      </c>
    </row>
    <row r="91" spans="2:3" customFormat="1" hidden="1" x14ac:dyDescent="0.25">
      <c r="B91" t="s">
        <v>65</v>
      </c>
      <c r="C91" t="s">
        <v>71</v>
      </c>
    </row>
    <row r="92" spans="2:3" customFormat="1" hidden="1" x14ac:dyDescent="0.25">
      <c r="B92" t="s">
        <v>66</v>
      </c>
      <c r="C92" t="s">
        <v>72</v>
      </c>
    </row>
    <row r="93" spans="2:3" customFormat="1" hidden="1" x14ac:dyDescent="0.25">
      <c r="B93" t="s">
        <v>67</v>
      </c>
      <c r="C93" t="s">
        <v>73</v>
      </c>
    </row>
    <row r="94" spans="2:3" customFormat="1" hidden="1" x14ac:dyDescent="0.25">
      <c r="B94" t="s">
        <v>11</v>
      </c>
      <c r="C94" t="s">
        <v>74</v>
      </c>
    </row>
    <row r="95" spans="2:3" customFormat="1" hidden="1" x14ac:dyDescent="0.25"/>
    <row r="96" spans="2:3" customFormat="1" hidden="1" x14ac:dyDescent="0.25">
      <c r="B96" t="s">
        <v>80</v>
      </c>
      <c r="C96" t="s">
        <v>76</v>
      </c>
    </row>
    <row r="97" spans="2:3" customFormat="1" hidden="1" x14ac:dyDescent="0.25">
      <c r="B97" t="s">
        <v>81</v>
      </c>
      <c r="C97" t="s">
        <v>77</v>
      </c>
    </row>
    <row r="98" spans="2:3" customFormat="1" hidden="1" x14ac:dyDescent="0.25">
      <c r="B98" t="s">
        <v>82</v>
      </c>
      <c r="C98" t="s">
        <v>75</v>
      </c>
    </row>
    <row r="99" spans="2:3" customFormat="1" hidden="1" x14ac:dyDescent="0.25">
      <c r="B99" t="s">
        <v>66</v>
      </c>
      <c r="C99" t="s">
        <v>78</v>
      </c>
    </row>
    <row r="100" spans="2:3" customFormat="1" hidden="1" x14ac:dyDescent="0.25"/>
    <row r="101" spans="2:3" customFormat="1" hidden="1" x14ac:dyDescent="0.25">
      <c r="B101" s="1" t="s">
        <v>79</v>
      </c>
      <c r="C101" t="s">
        <v>317</v>
      </c>
    </row>
    <row r="102" spans="2:3" customFormat="1" hidden="1" x14ac:dyDescent="0.25"/>
    <row r="103" spans="2:3" customFormat="1" hidden="1" x14ac:dyDescent="0.25">
      <c r="B103" s="1" t="s">
        <v>61</v>
      </c>
      <c r="C103" t="s">
        <v>291</v>
      </c>
    </row>
    <row r="104" spans="2:3" customFormat="1" hidden="1" x14ac:dyDescent="0.25">
      <c r="B104" s="1" t="s">
        <v>190</v>
      </c>
      <c r="C104" t="s">
        <v>292</v>
      </c>
    </row>
    <row r="105" spans="2:3" customFormat="1" hidden="1" x14ac:dyDescent="0.25">
      <c r="B105" s="1" t="s">
        <v>191</v>
      </c>
      <c r="C105" t="s">
        <v>293</v>
      </c>
    </row>
    <row r="106" spans="2:3" customFormat="1" hidden="1" x14ac:dyDescent="0.25">
      <c r="B106" s="1" t="s">
        <v>192</v>
      </c>
      <c r="C106" t="s">
        <v>294</v>
      </c>
    </row>
    <row r="107" spans="2:3" customFormat="1" hidden="1" x14ac:dyDescent="0.25">
      <c r="B107" s="1" t="s">
        <v>193</v>
      </c>
      <c r="C107" t="s">
        <v>295</v>
      </c>
    </row>
    <row r="108" spans="2:3" customFormat="1" hidden="1" x14ac:dyDescent="0.25">
      <c r="B108" s="1" t="s">
        <v>194</v>
      </c>
      <c r="C108" t="s">
        <v>296</v>
      </c>
    </row>
    <row r="109" spans="2:3" customFormat="1" hidden="1" x14ac:dyDescent="0.25">
      <c r="B109" s="1" t="s">
        <v>195</v>
      </c>
      <c r="C109" t="s">
        <v>297</v>
      </c>
    </row>
    <row r="110" spans="2:3" customFormat="1" hidden="1" x14ac:dyDescent="0.25"/>
    <row r="111" spans="2:3" customFormat="1" hidden="1" x14ac:dyDescent="0.25">
      <c r="B111" t="s">
        <v>83</v>
      </c>
      <c r="C111" t="s">
        <v>317</v>
      </c>
    </row>
    <row r="112" spans="2:3" customFormat="1" hidden="1" x14ac:dyDescent="0.25"/>
    <row r="113" spans="2:3" customFormat="1" hidden="1" x14ac:dyDescent="0.25">
      <c r="B113">
        <v>120</v>
      </c>
      <c r="C113" t="s">
        <v>318</v>
      </c>
    </row>
    <row r="114" spans="2:3" customFormat="1" hidden="1" x14ac:dyDescent="0.25">
      <c r="B114">
        <v>350</v>
      </c>
      <c r="C114" t="s">
        <v>318</v>
      </c>
    </row>
    <row r="115" spans="2:3" customFormat="1" hidden="1" x14ac:dyDescent="0.25">
      <c r="B115">
        <v>700</v>
      </c>
      <c r="C115" t="s">
        <v>318</v>
      </c>
    </row>
    <row r="116" spans="2:3" customFormat="1" hidden="1" x14ac:dyDescent="0.25">
      <c r="B116">
        <v>1000</v>
      </c>
      <c r="C116" t="s">
        <v>318</v>
      </c>
    </row>
    <row r="117" spans="2:3" customFormat="1" hidden="1" x14ac:dyDescent="0.25"/>
    <row r="118" spans="2:3" customFormat="1" hidden="1" x14ac:dyDescent="0.25">
      <c r="B118" t="s">
        <v>8</v>
      </c>
      <c r="C118" t="s">
        <v>85</v>
      </c>
    </row>
    <row r="119" spans="2:3" customFormat="1" hidden="1" x14ac:dyDescent="0.25">
      <c r="B119" t="s">
        <v>66</v>
      </c>
      <c r="C119" t="s">
        <v>86</v>
      </c>
    </row>
    <row r="120" spans="2:3" customFormat="1" hidden="1" x14ac:dyDescent="0.25">
      <c r="B120" t="s">
        <v>84</v>
      </c>
      <c r="C120" t="s">
        <v>87</v>
      </c>
    </row>
    <row r="121" spans="2:3" customFormat="1" hidden="1" x14ac:dyDescent="0.25"/>
    <row r="122" spans="2:3" customFormat="1" hidden="1" x14ac:dyDescent="0.25"/>
    <row r="123" spans="2:3" customFormat="1" hidden="1" x14ac:dyDescent="0.25">
      <c r="B123" s="2" t="s">
        <v>88</v>
      </c>
    </row>
    <row r="124" spans="2:3" customFormat="1" hidden="1" x14ac:dyDescent="0.25"/>
    <row r="125" spans="2:3" customFormat="1" hidden="1" x14ac:dyDescent="0.25">
      <c r="B125" t="s">
        <v>89</v>
      </c>
      <c r="C125" t="s">
        <v>125</v>
      </c>
    </row>
    <row r="126" spans="2:3" customFormat="1" hidden="1" x14ac:dyDescent="0.25">
      <c r="B126" t="s">
        <v>90</v>
      </c>
      <c r="C126" t="s">
        <v>126</v>
      </c>
    </row>
    <row r="127" spans="2:3" customFormat="1" hidden="1" x14ac:dyDescent="0.25">
      <c r="B127" t="s">
        <v>91</v>
      </c>
      <c r="C127" t="s">
        <v>127</v>
      </c>
    </row>
    <row r="128" spans="2:3" customFormat="1" hidden="1" x14ac:dyDescent="0.25">
      <c r="B128" t="s">
        <v>92</v>
      </c>
      <c r="C128" t="s">
        <v>128</v>
      </c>
    </row>
    <row r="129" spans="2:3" customFormat="1" hidden="1" x14ac:dyDescent="0.25">
      <c r="B129" t="s">
        <v>93</v>
      </c>
      <c r="C129" t="s">
        <v>129</v>
      </c>
    </row>
    <row r="130" spans="2:3" customFormat="1" hidden="1" x14ac:dyDescent="0.25">
      <c r="B130" t="s">
        <v>94</v>
      </c>
      <c r="C130" t="s">
        <v>130</v>
      </c>
    </row>
    <row r="131" spans="2:3" customFormat="1" hidden="1" x14ac:dyDescent="0.25">
      <c r="B131" t="s">
        <v>131</v>
      </c>
      <c r="C131" t="s">
        <v>132</v>
      </c>
    </row>
    <row r="132" spans="2:3" customFormat="1" hidden="1" x14ac:dyDescent="0.25">
      <c r="B132" t="s">
        <v>95</v>
      </c>
      <c r="C132" t="s">
        <v>133</v>
      </c>
    </row>
    <row r="133" spans="2:3" customFormat="1" hidden="1" x14ac:dyDescent="0.25">
      <c r="B133" t="s">
        <v>96</v>
      </c>
      <c r="C133" t="s">
        <v>134</v>
      </c>
    </row>
    <row r="134" spans="2:3" customFormat="1" hidden="1" x14ac:dyDescent="0.25">
      <c r="B134" t="s">
        <v>97</v>
      </c>
      <c r="C134" t="s">
        <v>135</v>
      </c>
    </row>
    <row r="135" spans="2:3" customFormat="1" hidden="1" x14ac:dyDescent="0.25">
      <c r="B135" t="s">
        <v>98</v>
      </c>
      <c r="C135" t="s">
        <v>136</v>
      </c>
    </row>
    <row r="136" spans="2:3" customFormat="1" hidden="1" x14ac:dyDescent="0.25">
      <c r="B136" t="s">
        <v>99</v>
      </c>
      <c r="C136" t="s">
        <v>137</v>
      </c>
    </row>
    <row r="137" spans="2:3" customFormat="1" hidden="1" x14ac:dyDescent="0.25">
      <c r="B137" t="s">
        <v>100</v>
      </c>
      <c r="C137" t="s">
        <v>138</v>
      </c>
    </row>
    <row r="138" spans="2:3" customFormat="1" hidden="1" x14ac:dyDescent="0.25">
      <c r="B138" t="s">
        <v>101</v>
      </c>
      <c r="C138" t="s">
        <v>139</v>
      </c>
    </row>
    <row r="139" spans="2:3" customFormat="1" hidden="1" x14ac:dyDescent="0.25">
      <c r="B139" t="s">
        <v>102</v>
      </c>
      <c r="C139" t="s">
        <v>140</v>
      </c>
    </row>
    <row r="140" spans="2:3" customFormat="1" hidden="1" x14ac:dyDescent="0.25">
      <c r="B140" t="s">
        <v>103</v>
      </c>
      <c r="C140" t="s">
        <v>141</v>
      </c>
    </row>
    <row r="141" spans="2:3" customFormat="1" hidden="1" x14ac:dyDescent="0.25">
      <c r="B141" t="s">
        <v>104</v>
      </c>
      <c r="C141" t="s">
        <v>142</v>
      </c>
    </row>
    <row r="142" spans="2:3" customFormat="1" hidden="1" x14ac:dyDescent="0.25">
      <c r="B142" t="s">
        <v>105</v>
      </c>
      <c r="C142" t="s">
        <v>143</v>
      </c>
    </row>
    <row r="143" spans="2:3" customFormat="1" hidden="1" x14ac:dyDescent="0.25">
      <c r="B143" t="s">
        <v>106</v>
      </c>
      <c r="C143" t="s">
        <v>143</v>
      </c>
    </row>
    <row r="144" spans="2:3" customFormat="1" hidden="1" x14ac:dyDescent="0.25">
      <c r="B144" t="s">
        <v>107</v>
      </c>
      <c r="C144" t="s">
        <v>143</v>
      </c>
    </row>
    <row r="145" spans="2:3" customFormat="1" hidden="1" x14ac:dyDescent="0.25">
      <c r="B145" t="s">
        <v>108</v>
      </c>
      <c r="C145" t="s">
        <v>143</v>
      </c>
    </row>
    <row r="146" spans="2:3" customFormat="1" hidden="1" x14ac:dyDescent="0.25">
      <c r="B146" t="s">
        <v>109</v>
      </c>
      <c r="C146" t="s">
        <v>143</v>
      </c>
    </row>
    <row r="147" spans="2:3" customFormat="1" hidden="1" x14ac:dyDescent="0.25">
      <c r="B147" t="s">
        <v>110</v>
      </c>
      <c r="C147" t="s">
        <v>143</v>
      </c>
    </row>
    <row r="148" spans="2:3" customFormat="1" hidden="1" x14ac:dyDescent="0.25">
      <c r="B148" t="s">
        <v>111</v>
      </c>
      <c r="C148" t="s">
        <v>144</v>
      </c>
    </row>
    <row r="149" spans="2:3" customFormat="1" hidden="1" x14ac:dyDescent="0.25">
      <c r="B149" t="s">
        <v>112</v>
      </c>
      <c r="C149" t="s">
        <v>145</v>
      </c>
    </row>
    <row r="150" spans="2:3" customFormat="1" hidden="1" x14ac:dyDescent="0.25">
      <c r="B150" t="s">
        <v>113</v>
      </c>
      <c r="C150" t="s">
        <v>144</v>
      </c>
    </row>
    <row r="151" spans="2:3" customFormat="1" hidden="1" x14ac:dyDescent="0.25">
      <c r="B151" t="s">
        <v>114</v>
      </c>
      <c r="C151" t="s">
        <v>146</v>
      </c>
    </row>
    <row r="152" spans="2:3" customFormat="1" hidden="1" x14ac:dyDescent="0.25">
      <c r="B152" t="s">
        <v>115</v>
      </c>
      <c r="C152" t="s">
        <v>147</v>
      </c>
    </row>
    <row r="153" spans="2:3" customFormat="1" hidden="1" x14ac:dyDescent="0.25">
      <c r="B153" t="s">
        <v>116</v>
      </c>
      <c r="C153" t="s">
        <v>148</v>
      </c>
    </row>
    <row r="154" spans="2:3" customFormat="1" hidden="1" x14ac:dyDescent="0.25">
      <c r="B154" t="s">
        <v>117</v>
      </c>
      <c r="C154" t="s">
        <v>149</v>
      </c>
    </row>
    <row r="155" spans="2:3" customFormat="1" hidden="1" x14ac:dyDescent="0.25">
      <c r="B155" t="s">
        <v>118</v>
      </c>
      <c r="C155" t="s">
        <v>150</v>
      </c>
    </row>
    <row r="156" spans="2:3" customFormat="1" hidden="1" x14ac:dyDescent="0.25">
      <c r="B156" t="s">
        <v>119</v>
      </c>
      <c r="C156" t="s">
        <v>151</v>
      </c>
    </row>
    <row r="157" spans="2:3" customFormat="1" hidden="1" x14ac:dyDescent="0.25">
      <c r="B157" t="s">
        <v>120</v>
      </c>
      <c r="C157" t="s">
        <v>152</v>
      </c>
    </row>
    <row r="158" spans="2:3" customFormat="1" hidden="1" x14ac:dyDescent="0.25">
      <c r="B158" t="s">
        <v>121</v>
      </c>
      <c r="C158" t="s">
        <v>124</v>
      </c>
    </row>
    <row r="159" spans="2:3" customFormat="1" hidden="1" x14ac:dyDescent="0.25">
      <c r="B159" t="s">
        <v>122</v>
      </c>
      <c r="C159" t="s">
        <v>123</v>
      </c>
    </row>
    <row r="160" spans="2:3" customFormat="1" hidden="1" x14ac:dyDescent="0.25"/>
    <row r="161" spans="2:3" customFormat="1" hidden="1" x14ac:dyDescent="0.25">
      <c r="B161" t="s">
        <v>153</v>
      </c>
    </row>
    <row r="162" spans="2:3" customFormat="1" hidden="1" x14ac:dyDescent="0.25"/>
    <row r="163" spans="2:3" customFormat="1" hidden="1" x14ac:dyDescent="0.25">
      <c r="B163" t="s">
        <v>154</v>
      </c>
    </row>
    <row r="164" spans="2:3" customFormat="1" hidden="1" x14ac:dyDescent="0.25"/>
    <row r="165" spans="2:3" customFormat="1" hidden="1" x14ac:dyDescent="0.25">
      <c r="B165" t="s">
        <v>159</v>
      </c>
      <c r="C165" t="s">
        <v>157</v>
      </c>
    </row>
    <row r="166" spans="2:3" customFormat="1" hidden="1" x14ac:dyDescent="0.25">
      <c r="B166" t="s">
        <v>196</v>
      </c>
      <c r="C166" t="s">
        <v>246</v>
      </c>
    </row>
    <row r="167" spans="2:3" customFormat="1" hidden="1" x14ac:dyDescent="0.25">
      <c r="B167" t="s">
        <v>3</v>
      </c>
      <c r="C167" t="s">
        <v>247</v>
      </c>
    </row>
    <row r="168" spans="2:3" customFormat="1" hidden="1" x14ac:dyDescent="0.25">
      <c r="B168" t="s">
        <v>202</v>
      </c>
      <c r="C168" t="s">
        <v>248</v>
      </c>
    </row>
    <row r="169" spans="2:3" customFormat="1" hidden="1" x14ac:dyDescent="0.25">
      <c r="B169" t="s">
        <v>203</v>
      </c>
      <c r="C169" t="s">
        <v>273</v>
      </c>
    </row>
    <row r="170" spans="2:3" customFormat="1" hidden="1" x14ac:dyDescent="0.25">
      <c r="B170" t="s">
        <v>204</v>
      </c>
      <c r="C170" t="s">
        <v>249</v>
      </c>
    </row>
    <row r="171" spans="2:3" customFormat="1" hidden="1" x14ac:dyDescent="0.25">
      <c r="B171" t="s">
        <v>205</v>
      </c>
      <c r="C171" t="s">
        <v>250</v>
      </c>
    </row>
    <row r="172" spans="2:3" customFormat="1" hidden="1" x14ac:dyDescent="0.25">
      <c r="B172" t="s">
        <v>206</v>
      </c>
      <c r="C172" t="s">
        <v>251</v>
      </c>
    </row>
    <row r="173" spans="2:3" customFormat="1" hidden="1" x14ac:dyDescent="0.25">
      <c r="B173" t="s">
        <v>207</v>
      </c>
      <c r="C173" t="s">
        <v>252</v>
      </c>
    </row>
    <row r="174" spans="2:3" customFormat="1" hidden="1" x14ac:dyDescent="0.25">
      <c r="B174" t="s">
        <v>208</v>
      </c>
      <c r="C174" t="s">
        <v>253</v>
      </c>
    </row>
    <row r="175" spans="2:3" customFormat="1" hidden="1" x14ac:dyDescent="0.25">
      <c r="B175" t="s">
        <v>209</v>
      </c>
      <c r="C175" t="s">
        <v>254</v>
      </c>
    </row>
    <row r="176" spans="2:3" customFormat="1" hidden="1" x14ac:dyDescent="0.25">
      <c r="B176" t="s">
        <v>210</v>
      </c>
      <c r="C176" t="s">
        <v>255</v>
      </c>
    </row>
    <row r="177" spans="2:3" customFormat="1" hidden="1" x14ac:dyDescent="0.25">
      <c r="B177" t="s">
        <v>211</v>
      </c>
      <c r="C177" t="s">
        <v>256</v>
      </c>
    </row>
    <row r="178" spans="2:3" customFormat="1" hidden="1" x14ac:dyDescent="0.25">
      <c r="B178" t="s">
        <v>212</v>
      </c>
      <c r="C178" t="s">
        <v>257</v>
      </c>
    </row>
    <row r="179" spans="2:3" customFormat="1" hidden="1" x14ac:dyDescent="0.25">
      <c r="B179" t="s">
        <v>213</v>
      </c>
      <c r="C179" t="s">
        <v>258</v>
      </c>
    </row>
    <row r="180" spans="2:3" customFormat="1" hidden="1" x14ac:dyDescent="0.25">
      <c r="B180" t="s">
        <v>214</v>
      </c>
      <c r="C180" t="s">
        <v>259</v>
      </c>
    </row>
    <row r="181" spans="2:3" customFormat="1" hidden="1" x14ac:dyDescent="0.25">
      <c r="B181" t="s">
        <v>215</v>
      </c>
      <c r="C181" t="s">
        <v>260</v>
      </c>
    </row>
    <row r="182" spans="2:3" customFormat="1" hidden="1" x14ac:dyDescent="0.25">
      <c r="B182" t="s">
        <v>216</v>
      </c>
      <c r="C182" t="s">
        <v>261</v>
      </c>
    </row>
    <row r="183" spans="2:3" customFormat="1" hidden="1" x14ac:dyDescent="0.25">
      <c r="B183" t="s">
        <v>217</v>
      </c>
      <c r="C183" t="s">
        <v>262</v>
      </c>
    </row>
    <row r="184" spans="2:3" customFormat="1" hidden="1" x14ac:dyDescent="0.25">
      <c r="B184" t="s">
        <v>218</v>
      </c>
      <c r="C184" t="s">
        <v>263</v>
      </c>
    </row>
    <row r="185" spans="2:3" customFormat="1" hidden="1" x14ac:dyDescent="0.25">
      <c r="B185" t="s">
        <v>219</v>
      </c>
      <c r="C185" t="s">
        <v>264</v>
      </c>
    </row>
    <row r="186" spans="2:3" customFormat="1" hidden="1" x14ac:dyDescent="0.25">
      <c r="B186" t="s">
        <v>220</v>
      </c>
      <c r="C186" t="s">
        <v>264</v>
      </c>
    </row>
    <row r="187" spans="2:3" customFormat="1" hidden="1" x14ac:dyDescent="0.25">
      <c r="B187" t="s">
        <v>221</v>
      </c>
      <c r="C187" t="s">
        <v>265</v>
      </c>
    </row>
    <row r="188" spans="2:3" customFormat="1" hidden="1" x14ac:dyDescent="0.25">
      <c r="B188" t="s">
        <v>222</v>
      </c>
      <c r="C188" t="s">
        <v>266</v>
      </c>
    </row>
    <row r="189" spans="2:3" customFormat="1" hidden="1" x14ac:dyDescent="0.25">
      <c r="B189" t="s">
        <v>223</v>
      </c>
      <c r="C189" t="s">
        <v>269</v>
      </c>
    </row>
    <row r="190" spans="2:3" customFormat="1" hidden="1" x14ac:dyDescent="0.25">
      <c r="B190" t="s">
        <v>224</v>
      </c>
      <c r="C190" t="s">
        <v>267</v>
      </c>
    </row>
    <row r="191" spans="2:3" customFormat="1" hidden="1" x14ac:dyDescent="0.25">
      <c r="B191" t="s">
        <v>225</v>
      </c>
      <c r="C191" t="s">
        <v>268</v>
      </c>
    </row>
    <row r="192" spans="2:3" customFormat="1" hidden="1" x14ac:dyDescent="0.25">
      <c r="B192" t="s">
        <v>226</v>
      </c>
      <c r="C192" t="s">
        <v>264</v>
      </c>
    </row>
    <row r="193" spans="2:3" customFormat="1" hidden="1" x14ac:dyDescent="0.25">
      <c r="B193" t="s">
        <v>227</v>
      </c>
      <c r="C193" t="s">
        <v>270</v>
      </c>
    </row>
    <row r="194" spans="2:3" customFormat="1" hidden="1" x14ac:dyDescent="0.25">
      <c r="B194" t="s">
        <v>228</v>
      </c>
      <c r="C194" t="s">
        <v>271</v>
      </c>
    </row>
    <row r="195" spans="2:3" customFormat="1" hidden="1" x14ac:dyDescent="0.25">
      <c r="B195" t="s">
        <v>229</v>
      </c>
      <c r="C195" t="s">
        <v>272</v>
      </c>
    </row>
    <row r="196" spans="2:3" customFormat="1" hidden="1" x14ac:dyDescent="0.25">
      <c r="B196" t="s">
        <v>230</v>
      </c>
      <c r="C196" t="s">
        <v>274</v>
      </c>
    </row>
    <row r="197" spans="2:3" customFormat="1" hidden="1" x14ac:dyDescent="0.25">
      <c r="B197" t="s">
        <v>231</v>
      </c>
      <c r="C197" t="s">
        <v>275</v>
      </c>
    </row>
    <row r="198" spans="2:3" customFormat="1" hidden="1" x14ac:dyDescent="0.25">
      <c r="B198" t="s">
        <v>232</v>
      </c>
      <c r="C198" t="s">
        <v>276</v>
      </c>
    </row>
    <row r="199" spans="2:3" customFormat="1" hidden="1" x14ac:dyDescent="0.25">
      <c r="B199" t="s">
        <v>233</v>
      </c>
      <c r="C199" t="s">
        <v>277</v>
      </c>
    </row>
    <row r="200" spans="2:3" customFormat="1" hidden="1" x14ac:dyDescent="0.25">
      <c r="B200" t="s">
        <v>234</v>
      </c>
      <c r="C200" t="s">
        <v>278</v>
      </c>
    </row>
    <row r="201" spans="2:3" customFormat="1" hidden="1" x14ac:dyDescent="0.25">
      <c r="B201" t="s">
        <v>235</v>
      </c>
      <c r="C201" t="s">
        <v>279</v>
      </c>
    </row>
    <row r="202" spans="2:3" customFormat="1" hidden="1" x14ac:dyDescent="0.25">
      <c r="B202" t="s">
        <v>236</v>
      </c>
      <c r="C202" t="s">
        <v>280</v>
      </c>
    </row>
    <row r="203" spans="2:3" customFormat="1" hidden="1" x14ac:dyDescent="0.25">
      <c r="B203" t="s">
        <v>237</v>
      </c>
      <c r="C203" t="s">
        <v>281</v>
      </c>
    </row>
    <row r="204" spans="2:3" customFormat="1" hidden="1" x14ac:dyDescent="0.25">
      <c r="B204" t="s">
        <v>238</v>
      </c>
      <c r="C204" t="s">
        <v>282</v>
      </c>
    </row>
    <row r="205" spans="2:3" customFormat="1" hidden="1" x14ac:dyDescent="0.25">
      <c r="B205" t="s">
        <v>239</v>
      </c>
      <c r="C205" t="s">
        <v>283</v>
      </c>
    </row>
    <row r="206" spans="2:3" customFormat="1" hidden="1" x14ac:dyDescent="0.25">
      <c r="B206" t="s">
        <v>240</v>
      </c>
      <c r="C206" t="s">
        <v>284</v>
      </c>
    </row>
    <row r="207" spans="2:3" customFormat="1" hidden="1" x14ac:dyDescent="0.25">
      <c r="B207" t="s">
        <v>241</v>
      </c>
      <c r="C207" t="s">
        <v>285</v>
      </c>
    </row>
    <row r="208" spans="2:3" customFormat="1" hidden="1" x14ac:dyDescent="0.25">
      <c r="B208" t="s">
        <v>242</v>
      </c>
      <c r="C208" t="s">
        <v>286</v>
      </c>
    </row>
    <row r="209" spans="2:3" customFormat="1" hidden="1" x14ac:dyDescent="0.25">
      <c r="B209" t="s">
        <v>243</v>
      </c>
      <c r="C209" t="s">
        <v>287</v>
      </c>
    </row>
    <row r="210" spans="2:3" customFormat="1" hidden="1" x14ac:dyDescent="0.25">
      <c r="B210" t="s">
        <v>244</v>
      </c>
      <c r="C210" t="s">
        <v>288</v>
      </c>
    </row>
    <row r="211" spans="2:3" customFormat="1" hidden="1" x14ac:dyDescent="0.25">
      <c r="B211" t="s">
        <v>245</v>
      </c>
      <c r="C211" t="s">
        <v>289</v>
      </c>
    </row>
    <row r="212" spans="2:3" customFormat="1" hidden="1" x14ac:dyDescent="0.25">
      <c r="B212" t="s">
        <v>158</v>
      </c>
      <c r="C212" t="s">
        <v>156</v>
      </c>
    </row>
    <row r="213" spans="2:3" customFormat="1" hidden="1" x14ac:dyDescent="0.25"/>
    <row r="214" spans="2:3" customFormat="1" hidden="1" x14ac:dyDescent="0.25">
      <c r="B214" s="6" t="s">
        <v>61</v>
      </c>
      <c r="C214" t="s">
        <v>161</v>
      </c>
    </row>
    <row r="215" spans="2:3" customFormat="1" hidden="1" x14ac:dyDescent="0.25">
      <c r="B215" s="6" t="s">
        <v>190</v>
      </c>
      <c r="C215" t="s">
        <v>162</v>
      </c>
    </row>
    <row r="216" spans="2:3" customFormat="1" hidden="1" x14ac:dyDescent="0.25">
      <c r="B216" s="6" t="s">
        <v>191</v>
      </c>
      <c r="C216" t="s">
        <v>163</v>
      </c>
    </row>
    <row r="217" spans="2:3" customFormat="1" hidden="1" x14ac:dyDescent="0.25">
      <c r="B217" s="6" t="s">
        <v>192</v>
      </c>
      <c r="C217" t="s">
        <v>164</v>
      </c>
    </row>
    <row r="218" spans="2:3" customFormat="1" hidden="1" x14ac:dyDescent="0.25">
      <c r="B218" s="6" t="s">
        <v>195</v>
      </c>
      <c r="C218" t="s">
        <v>165</v>
      </c>
    </row>
    <row r="219" spans="2:3" customFormat="1" hidden="1" x14ac:dyDescent="0.25">
      <c r="B219" s="6" t="s">
        <v>197</v>
      </c>
      <c r="C219" t="s">
        <v>166</v>
      </c>
    </row>
    <row r="220" spans="2:3" customFormat="1" hidden="1" x14ac:dyDescent="0.25">
      <c r="B220" s="6" t="s">
        <v>42</v>
      </c>
      <c r="C220" t="s">
        <v>167</v>
      </c>
    </row>
    <row r="221" spans="2:3" customFormat="1" hidden="1" x14ac:dyDescent="0.25">
      <c r="B221" s="6" t="s">
        <v>198</v>
      </c>
      <c r="C221" t="s">
        <v>168</v>
      </c>
    </row>
    <row r="222" spans="2:3" customFormat="1" hidden="1" x14ac:dyDescent="0.25">
      <c r="B222" s="6" t="s">
        <v>199</v>
      </c>
      <c r="C222" t="s">
        <v>169</v>
      </c>
    </row>
    <row r="223" spans="2:3" customFormat="1" hidden="1" x14ac:dyDescent="0.25">
      <c r="B223" s="6" t="s">
        <v>200</v>
      </c>
      <c r="C223" t="s">
        <v>170</v>
      </c>
    </row>
    <row r="224" spans="2:3" customFormat="1" hidden="1" x14ac:dyDescent="0.25">
      <c r="B224" s="6" t="s">
        <v>201</v>
      </c>
      <c r="C224" t="s">
        <v>171</v>
      </c>
    </row>
    <row r="225" spans="2:3" customFormat="1" hidden="1" x14ac:dyDescent="0.25"/>
    <row r="226" spans="2:3" customFormat="1" hidden="1" x14ac:dyDescent="0.25">
      <c r="B226" t="s">
        <v>160</v>
      </c>
      <c r="C226" t="s">
        <v>317</v>
      </c>
    </row>
    <row r="227" spans="2:3" customFormat="1" hidden="1" x14ac:dyDescent="0.25"/>
    <row r="228" spans="2:3" customFormat="1" hidden="1" x14ac:dyDescent="0.25"/>
  </sheetData>
  <sheetProtection algorithmName="SHA-512" hashValue="K3PzbtOwxjR0IMIVQvojhbAmEIYbBP+e1rIXvufX9LY63NVgvh/6ansIINHDk5Q/G0S4cZZPDnqO9GyaGKWaDA==" saltValue="cF9g2gQ2bKh0jMadCa6QBw==" spinCount="100000" sheet="1" objects="1" scenarios="1"/>
  <mergeCells count="16">
    <mergeCell ref="D20:M20"/>
    <mergeCell ref="D21:M21"/>
    <mergeCell ref="N14:AK14"/>
    <mergeCell ref="N15:AK15"/>
    <mergeCell ref="N16:AK16"/>
    <mergeCell ref="N17:AK17"/>
    <mergeCell ref="N18:AK18"/>
    <mergeCell ref="N19:AK19"/>
    <mergeCell ref="N20:AK20"/>
    <mergeCell ref="N21:AK21"/>
    <mergeCell ref="D14:M14"/>
    <mergeCell ref="D15:M15"/>
    <mergeCell ref="D16:M16"/>
    <mergeCell ref="D17:M17"/>
    <mergeCell ref="D18:M18"/>
    <mergeCell ref="D19:M19"/>
  </mergeCells>
  <pageMargins left="0.7" right="0.7" top="0.75" bottom="0.75" header="0.3" footer="0.3"/>
  <pageSetup paperSize="9" orientation="portrait" r:id="rId1"/>
  <ignoredErrors>
    <ignoredError sqref="D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2017-11-14T15:00:41Z</dcterms:modified>
</cp:coreProperties>
</file>